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04" activeTab="0"/>
  </bookViews>
  <sheets>
    <sheet name="бюджет 2015" sheetId="1" r:id="rId1"/>
  </sheets>
  <definedNames/>
  <calcPr fullCalcOnLoad="1"/>
</workbook>
</file>

<file path=xl/sharedStrings.xml><?xml version="1.0" encoding="utf-8"?>
<sst xmlns="http://schemas.openxmlformats.org/spreadsheetml/2006/main" count="345" uniqueCount="303">
  <si>
    <t>010116</t>
  </si>
  <si>
    <t>Органи місцевого самоврядування</t>
  </si>
  <si>
    <t>070303</t>
  </si>
  <si>
    <t>130107</t>
  </si>
  <si>
    <t>090302</t>
  </si>
  <si>
    <t>090303</t>
  </si>
  <si>
    <t>090304</t>
  </si>
  <si>
    <t>090305</t>
  </si>
  <si>
    <t>090405</t>
  </si>
  <si>
    <t>090412</t>
  </si>
  <si>
    <t>Благоустрій міст</t>
  </si>
  <si>
    <t>Відділ культури</t>
  </si>
  <si>
    <t>130102</t>
  </si>
  <si>
    <t>130112</t>
  </si>
  <si>
    <t>Інші видатки</t>
  </si>
  <si>
    <t>250102</t>
  </si>
  <si>
    <t>150101</t>
  </si>
  <si>
    <t>Капітальні вкладення</t>
  </si>
  <si>
    <t>240604</t>
  </si>
  <si>
    <t>Управління ЖКГ</t>
  </si>
  <si>
    <t>Управління НС та ЦЗН</t>
  </si>
  <si>
    <t>Відділ капітального будівництва</t>
  </si>
  <si>
    <t>090306</t>
  </si>
  <si>
    <t>090401</t>
  </si>
  <si>
    <t>091300</t>
  </si>
  <si>
    <t>Відділ у справах сім"ї та молоді</t>
  </si>
  <si>
    <t>091103</t>
  </si>
  <si>
    <t>090203</t>
  </si>
  <si>
    <t>090201</t>
  </si>
  <si>
    <t>090204</t>
  </si>
  <si>
    <t>090207</t>
  </si>
  <si>
    <t>090208</t>
  </si>
  <si>
    <t>090209</t>
  </si>
  <si>
    <t>170602</t>
  </si>
  <si>
    <t>Допомога на дітей одиноким матерям</t>
  </si>
  <si>
    <t>Проведення навчально-тренувальних зборів і змагань</t>
  </si>
  <si>
    <t>Утримання та навчально-тренувальна робота ДЮСШ</t>
  </si>
  <si>
    <t>Управління освіти і науки</t>
  </si>
  <si>
    <t>Інші видатки по соціальному захисту населення</t>
  </si>
  <si>
    <t>091204</t>
  </si>
  <si>
    <t>170703</t>
  </si>
  <si>
    <t>Управління містобудування та архітектури</t>
  </si>
  <si>
    <t>грн.</t>
  </si>
  <si>
    <t>091209</t>
  </si>
  <si>
    <t>180404</t>
  </si>
  <si>
    <t>Фінансова підтримка малого та середнього бізнесу</t>
  </si>
  <si>
    <t>120100</t>
  </si>
  <si>
    <t>Телебачення та радіомовлення</t>
  </si>
  <si>
    <t>120201</t>
  </si>
  <si>
    <t>Періодичні видання</t>
  </si>
  <si>
    <t>Управління соціального захисту населення</t>
  </si>
  <si>
    <t>090210</t>
  </si>
  <si>
    <t>070101</t>
  </si>
  <si>
    <t>Дошкільні заклади освіти</t>
  </si>
  <si>
    <t>070201</t>
  </si>
  <si>
    <t>Загальноосвітні школи</t>
  </si>
  <si>
    <t>070202</t>
  </si>
  <si>
    <t>Вечірні школи</t>
  </si>
  <si>
    <t>070304</t>
  </si>
  <si>
    <t>070401</t>
  </si>
  <si>
    <t>Позашкільні заклади освіти</t>
  </si>
  <si>
    <t>070802</t>
  </si>
  <si>
    <t>Методична робота, інші заходи у сфері освіти</t>
  </si>
  <si>
    <t>070804</t>
  </si>
  <si>
    <t>Централізовані бухгалтерії</t>
  </si>
  <si>
    <t>070806</t>
  </si>
  <si>
    <t>Інші заклади освіти</t>
  </si>
  <si>
    <t>Дитячо-юнацькі спортивні школи</t>
  </si>
  <si>
    <t>080101</t>
  </si>
  <si>
    <t>Лікарні</t>
  </si>
  <si>
    <t>080102</t>
  </si>
  <si>
    <t>Теріторіальні медичні об"єднання</t>
  </si>
  <si>
    <t>080203</t>
  </si>
  <si>
    <t>080300</t>
  </si>
  <si>
    <t>Поліклініки і амбулаторії</t>
  </si>
  <si>
    <t>080500</t>
  </si>
  <si>
    <t>Загальні і спеціалізовані стоматологічні поліклініки</t>
  </si>
  <si>
    <t>081002</t>
  </si>
  <si>
    <t>Інші заходи по охороні здоров"я</t>
  </si>
  <si>
    <t>091101</t>
  </si>
  <si>
    <t>091102</t>
  </si>
  <si>
    <t>091105</t>
  </si>
  <si>
    <t>Утримання клубів підлітків за місцем проживання</t>
  </si>
  <si>
    <t>091106</t>
  </si>
  <si>
    <t>Бібліотеки</t>
  </si>
  <si>
    <t>Школи естетичного виховання</t>
  </si>
  <si>
    <t>Інші заклади</t>
  </si>
  <si>
    <t>110103</t>
  </si>
  <si>
    <t>110201</t>
  </si>
  <si>
    <t>110205</t>
  </si>
  <si>
    <t>110502</t>
  </si>
  <si>
    <t>100203</t>
  </si>
  <si>
    <t>090307</t>
  </si>
  <si>
    <t>Тимчасова державна допомога дітям</t>
  </si>
  <si>
    <t>Інша діяльність у сфері охорони навколишнього природного середовища</t>
  </si>
  <si>
    <t>Державна соціальна допомога інвалідам з дитинства та дітям-інвалідам</t>
  </si>
  <si>
    <t>Спеціальні загальноосвітні школи для дітей з вадами у розумовому розвитку</t>
  </si>
  <si>
    <t>250404</t>
  </si>
  <si>
    <t>090214</t>
  </si>
  <si>
    <t>070808</t>
  </si>
  <si>
    <t>з них</t>
  </si>
  <si>
    <t>070807</t>
  </si>
  <si>
    <t>Інші освітні програми</t>
  </si>
  <si>
    <t>Відділ з питань фізичної культури та спорту</t>
  </si>
  <si>
    <t>Служба у справах дітей</t>
  </si>
  <si>
    <t>090308</t>
  </si>
  <si>
    <t>090414</t>
  </si>
  <si>
    <t>Допомога при усиновленні дитини</t>
  </si>
  <si>
    <t>240900</t>
  </si>
  <si>
    <t>Цільові фонди</t>
  </si>
  <si>
    <t>090215</t>
  </si>
  <si>
    <t xml:space="preserve"> </t>
  </si>
  <si>
    <t>Управління охорони здоров"я</t>
  </si>
  <si>
    <t>О.Б.Олійник</t>
  </si>
  <si>
    <t>090802</t>
  </si>
  <si>
    <t>Пільги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</si>
  <si>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</si>
  <si>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</si>
  <si>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</si>
  <si>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Державна соціальна допомога малозабезпеченим сім'ям</t>
  </si>
  <si>
    <t>Субсидії населенню для відшкодування витрат на оплату житлово-комунальних послуг</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</si>
  <si>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</si>
  <si>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Компенсаційні виплати на пільговий проїзд електротранспортом окремим категоріям громадян</t>
  </si>
  <si>
    <t>Філармонії, музичні колективи і ансамблі та інші мистецькі заходи</t>
  </si>
  <si>
    <t xml:space="preserve"> Додаток  3</t>
  </si>
  <si>
    <t xml:space="preserve"> до рішення  міської ради </t>
  </si>
  <si>
    <t>091205</t>
  </si>
  <si>
    <t>130115</t>
  </si>
  <si>
    <t>Центр "Спорт для всіх" та заходи з фізичної культури</t>
  </si>
  <si>
    <t>090700</t>
  </si>
  <si>
    <t>Утримання закладів, що надають соціальні послуги дітям, які опинилися в складних життєвих обставинах</t>
  </si>
  <si>
    <t>Виплати грошової компенсації фізичним особам, які надають соціальні послуги громадянам похилого віку, інвалдам, дітям-інвалідам, хворим які не здатні до самообслуговування і потребують сторонньої допомоги</t>
  </si>
  <si>
    <t>Інші видатки на соціальний захист населення</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</si>
  <si>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</si>
  <si>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</si>
  <si>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r>
      <t>Утримання центрів соціальних служб для сім</t>
    </r>
    <r>
      <rPr>
        <sz val="9"/>
        <rFont val="Arial Cyr"/>
        <family val="0"/>
      </rPr>
      <t>’</t>
    </r>
    <r>
      <rPr>
        <sz val="9"/>
        <rFont val="Arial Cyr"/>
        <family val="2"/>
      </rPr>
      <t>ї, дітей та молоді</t>
    </r>
  </si>
  <si>
    <r>
      <t>Програми і заходи центрів соціальних служб для сім</t>
    </r>
    <r>
      <rPr>
        <sz val="9"/>
        <rFont val="Arial Cyr"/>
        <family val="0"/>
      </rPr>
      <t>’</t>
    </r>
    <r>
      <rPr>
        <sz val="9"/>
        <rFont val="Arial Cyr"/>
        <family val="2"/>
      </rPr>
      <t>ї, дітей та молоді</t>
    </r>
  </si>
  <si>
    <t>Соціальні програми і заходи державних органів у справах молоді</t>
  </si>
  <si>
    <t>Інші програми соціального захисту дітей</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</si>
  <si>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</si>
  <si>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</si>
  <si>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охорони,ветеранам Державної крімінально-виконавчої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крімінально-виконавчої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крімінально-виконавчої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крімінально- </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</si>
  <si>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</si>
  <si>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</si>
  <si>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</si>
  <si>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</si>
  <si>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r>
      <t>Дитячі будинки (в т.ч. сімейного типу, прийомні сім</t>
    </r>
    <r>
      <rPr>
        <sz val="9"/>
        <rFont val="Arial Cyr"/>
        <family val="0"/>
      </rPr>
      <t>’</t>
    </r>
    <r>
      <rPr>
        <sz val="9"/>
        <rFont val="Arial Cyr"/>
        <family val="2"/>
      </rPr>
      <t>ї)</t>
    </r>
  </si>
  <si>
    <t>091108</t>
  </si>
  <si>
    <t>Програми та заходи з відпочинку дітей</t>
  </si>
  <si>
    <t>090212</t>
  </si>
  <si>
    <t>Пільги на медичне обслуговування громадян, які постраждали внаслідок Чорнобильської катастрофи</t>
  </si>
  <si>
    <t>091206</t>
  </si>
  <si>
    <t>Центри соціальної реабілітації дітей-інвалідів</t>
  </si>
  <si>
    <t>080800</t>
  </si>
  <si>
    <t>Центри первинної медичної (медико-санітарної) допомоги</t>
  </si>
  <si>
    <t>081006</t>
  </si>
  <si>
    <t>081007</t>
  </si>
  <si>
    <t>Програми і централізовані заходи з імунопрофілактики</t>
  </si>
  <si>
    <t>Програми і централізовані заходи боротьби з туберкульозом</t>
  </si>
  <si>
    <t>Перинатальні центри, пологові будинки</t>
  </si>
  <si>
    <t>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віськовослужбовців, які загинули (померли) або пропали безвісті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</si>
  <si>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</si>
  <si>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</si>
  <si>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Секретар міської ради</t>
  </si>
  <si>
    <t>130110</t>
  </si>
  <si>
    <t>Фінансова підтримка спортивних споруд</t>
  </si>
  <si>
    <t>Управління комунальної власності та концесії</t>
  </si>
  <si>
    <t>090407</t>
  </si>
  <si>
    <t>Компенсація населенню додаткових витрат на оплату послуг газопостачання,центрального опалення та централізованого постачання гарячої води</t>
  </si>
  <si>
    <r>
      <t>Код програмної класифікації видатків та кредитування місцевого бюджету</t>
    </r>
    <r>
      <rPr>
        <vertAlign val="superscript"/>
        <sz val="8"/>
        <rFont val="Times New Roman"/>
        <family val="1"/>
      </rPr>
      <t>1</t>
    </r>
  </si>
  <si>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</si>
  <si>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</si>
  <si>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r>
      <t>Найменування
згідно з типовою відомчою/типовою програмною</t>
    </r>
    <r>
      <rPr>
        <vertAlign val="superscript"/>
        <sz val="10"/>
        <rFont val="Times New Roman"/>
        <family val="1"/>
      </rPr>
      <t>2</t>
    </r>
    <r>
      <rPr>
        <sz val="10"/>
        <rFont val="Times New Roman"/>
        <family val="1"/>
      </rPr>
      <t>/тимчасовою класифікацією видатків та кредитування місцевого бюджету</t>
    </r>
  </si>
  <si>
    <t>Загальний фонд</t>
  </si>
  <si>
    <t>Спеціальний фонд</t>
  </si>
  <si>
    <t>Разом</t>
  </si>
  <si>
    <t>Всього</t>
  </si>
  <si>
    <t>видатки споживання</t>
  </si>
  <si>
    <t>видатки розвитку</t>
  </si>
  <si>
    <t>оплата праці</t>
  </si>
  <si>
    <t>комунальні послуги та енергоносії</t>
  </si>
  <si>
    <t>бюджет розвитку</t>
  </si>
  <si>
    <t xml:space="preserve">                                               Розподіл видатків бюджету м.Біла Церква на 2015 рік</t>
  </si>
  <si>
    <t>Виконавчий комітет міської ради</t>
  </si>
  <si>
    <t>Міське фінасове управління</t>
  </si>
  <si>
    <t>Резервний фонд</t>
  </si>
  <si>
    <t>090413</t>
  </si>
  <si>
    <t>Допомога на догляд за інвалідом І чи ІІ групи внаслідок психічного розладу</t>
  </si>
  <si>
    <t>Компенсаційні виплати на пільговий проїзд окремих категорій громадян на залізничому транспорті</t>
  </si>
  <si>
    <t>170302</t>
  </si>
  <si>
    <t>Видатки на проведення робіт, пов"язаних із будівництвом, реконструкцією, ремонтом та утриманням автомобільних доріг</t>
  </si>
  <si>
    <t>Допомога дітям-сиротам та дітям, позбавлених батьківського піклування, яким виповнилось 18 років</t>
  </si>
  <si>
    <t>0310170</t>
  </si>
  <si>
    <t>0313400</t>
  </si>
  <si>
    <t>0317211</t>
  </si>
  <si>
    <t>0317212</t>
  </si>
  <si>
    <t>0317450</t>
  </si>
  <si>
    <t>0318600</t>
  </si>
  <si>
    <t>0319140</t>
  </si>
  <si>
    <t>1010180</t>
  </si>
  <si>
    <t>1011010</t>
  </si>
  <si>
    <t>1011020</t>
  </si>
  <si>
    <t>1011030</t>
  </si>
  <si>
    <t>1011070</t>
  </si>
  <si>
    <t>1011090</t>
  </si>
  <si>
    <t>1011170</t>
  </si>
  <si>
    <t>1011190</t>
  </si>
  <si>
    <t>1011210</t>
  </si>
  <si>
    <t>1011220</t>
  </si>
  <si>
    <t>1011230</t>
  </si>
  <si>
    <t>1015022</t>
  </si>
  <si>
    <t>1110180</t>
  </si>
  <si>
    <t>1113131</t>
  </si>
  <si>
    <t>1113132</t>
  </si>
  <si>
    <t>1113140</t>
  </si>
  <si>
    <t>1113150</t>
  </si>
  <si>
    <t>1113500</t>
  </si>
  <si>
    <t>1113160</t>
  </si>
  <si>
    <t>1111091</t>
  </si>
  <si>
    <t>1310180</t>
  </si>
  <si>
    <t>1315011</t>
  </si>
  <si>
    <t>1315022</t>
  </si>
  <si>
    <t>1315024</t>
  </si>
  <si>
    <t>1315100</t>
  </si>
  <si>
    <t>1315060</t>
  </si>
  <si>
    <t>1410180</t>
  </si>
  <si>
    <t>1412010</t>
  </si>
  <si>
    <t>1412020</t>
  </si>
  <si>
    <t>1412050</t>
  </si>
  <si>
    <t>1412120</t>
  </si>
  <si>
    <t>1412140</t>
  </si>
  <si>
    <t>1412180</t>
  </si>
  <si>
    <t>1412220</t>
  </si>
  <si>
    <t>1412211</t>
  </si>
  <si>
    <t>1412212</t>
  </si>
  <si>
    <t>1510180</t>
  </si>
  <si>
    <t>1513401</t>
  </si>
  <si>
    <t>1513104</t>
  </si>
  <si>
    <t>1513181</t>
  </si>
  <si>
    <t>1513105</t>
  </si>
  <si>
    <t>1513202</t>
  </si>
  <si>
    <t>2010180</t>
  </si>
  <si>
    <t>2013112</t>
  </si>
  <si>
    <t>2410180</t>
  </si>
  <si>
    <t>2414030</t>
  </si>
  <si>
    <t>2414060</t>
  </si>
  <si>
    <t>2414100</t>
  </si>
  <si>
    <t>2414200</t>
  </si>
  <si>
    <t>4010180</t>
  </si>
  <si>
    <t>4016060</t>
  </si>
  <si>
    <t>4019180</t>
  </si>
  <si>
    <t>4016650</t>
  </si>
  <si>
    <t>4018602</t>
  </si>
  <si>
    <t>4510180</t>
  </si>
  <si>
    <t>4710180</t>
  </si>
  <si>
    <t>4716311</t>
  </si>
  <si>
    <t>4810180</t>
  </si>
  <si>
    <t>6710180</t>
  </si>
  <si>
    <t>7510180</t>
  </si>
  <si>
    <t>7618010</t>
  </si>
  <si>
    <t>1511060</t>
  </si>
  <si>
    <t>1513011</t>
  </si>
  <si>
    <t>1513031</t>
  </si>
  <si>
    <t>1513012</t>
  </si>
  <si>
    <t>1513013</t>
  </si>
  <si>
    <t>1513023</t>
  </si>
  <si>
    <t>1513033</t>
  </si>
  <si>
    <t>1513014</t>
  </si>
  <si>
    <t>1513034</t>
  </si>
  <si>
    <t>1513015</t>
  </si>
  <si>
    <t>1513041</t>
  </si>
  <si>
    <t>1513042</t>
  </si>
  <si>
    <t>1513043</t>
  </si>
  <si>
    <t>1513044</t>
  </si>
  <si>
    <t>1513045</t>
  </si>
  <si>
    <t>1513046</t>
  </si>
  <si>
    <t>1513047</t>
  </si>
  <si>
    <t>1513048</t>
  </si>
  <si>
    <t>1513016</t>
  </si>
  <si>
    <t>1513017</t>
  </si>
  <si>
    <t>1513028</t>
  </si>
  <si>
    <t>1513049</t>
  </si>
  <si>
    <t>1513038</t>
  </si>
  <si>
    <t>1513037</t>
  </si>
  <si>
    <t>1413050</t>
  </si>
  <si>
    <t>2013111</t>
  </si>
  <si>
    <t>1513080</t>
  </si>
  <si>
    <t>Всього видатків:</t>
  </si>
  <si>
    <t>0300000</t>
  </si>
  <si>
    <t>1000000</t>
  </si>
  <si>
    <t>1100000</t>
  </si>
  <si>
    <t>1300000</t>
  </si>
  <si>
    <t>1400000</t>
  </si>
  <si>
    <t>1500000</t>
  </si>
  <si>
    <t>2000000</t>
  </si>
  <si>
    <t>2400000</t>
  </si>
  <si>
    <t>4000000</t>
  </si>
  <si>
    <t>4500000</t>
  </si>
  <si>
    <t>4700000</t>
  </si>
  <si>
    <t>4800000</t>
  </si>
  <si>
    <t>6700000</t>
  </si>
  <si>
    <t>7500000</t>
  </si>
  <si>
    <t xml:space="preserve"> від  30.12.2014 р. № 1378 -69 -VІ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</si>
</sst>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53">
    <font>
      <sz val="10"/>
      <name val="Arial Cyr"/>
      <family val="0"/>
    </font>
    <font>
      <b/>
      <sz val="8"/>
      <name val="Arial Cyr"/>
      <family val="2"/>
    </font>
    <font>
      <b/>
      <sz val="10"/>
      <name val="Arial Cyr"/>
      <family val="2"/>
    </font>
    <font>
      <sz val="8"/>
      <name val="Arial Cyr"/>
      <family val="2"/>
    </font>
    <font>
      <sz val="12"/>
      <name val="Arial Cyr"/>
      <family val="2"/>
    </font>
    <font>
      <b/>
      <i/>
      <sz val="12"/>
      <name val="Arial Cyr"/>
      <family val="2"/>
    </font>
    <font>
      <sz val="9"/>
      <name val="Arial Cyr"/>
      <family val="2"/>
    </font>
    <font>
      <u val="single"/>
      <sz val="10"/>
      <color indexed="12"/>
      <name val="Arial Cyr"/>
      <family val="0"/>
    </font>
    <font>
      <u val="single"/>
      <sz val="10"/>
      <color indexed="36"/>
      <name val="Arial Cyr"/>
      <family val="0"/>
    </font>
    <font>
      <b/>
      <sz val="9"/>
      <name val="Arial Cyr"/>
      <family val="0"/>
    </font>
    <font>
      <sz val="9"/>
      <color indexed="10"/>
      <name val="Arial Cyr"/>
      <family val="2"/>
    </font>
    <font>
      <sz val="10"/>
      <color indexed="10"/>
      <name val="Arial Cyr"/>
      <family val="0"/>
    </font>
    <font>
      <sz val="8"/>
      <name val="Times New Roman"/>
      <family val="1"/>
    </font>
    <font>
      <vertAlign val="superscript"/>
      <sz val="8"/>
      <name val="Times New Roman"/>
      <family val="1"/>
    </font>
    <font>
      <sz val="10"/>
      <name val="Times New Roman"/>
      <family val="1"/>
    </font>
    <font>
      <vertAlign val="superscript"/>
      <sz val="10"/>
      <name val="Times New Roman"/>
      <family val="1"/>
    </font>
    <font>
      <sz val="12"/>
      <name val="Times New Roman"/>
      <family val="1"/>
    </font>
    <font>
      <i/>
      <sz val="10"/>
      <name val="Times New Roman"/>
      <family val="1"/>
    </font>
    <font>
      <i/>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thin"/>
      <top style="thin"/>
      <bottom style="medium"/>
    </border>
    <border>
      <left style="medium"/>
      <right style="medium"/>
      <top style="medium"/>
      <bottom style="medium"/>
    </border>
    <border>
      <left style="thin"/>
      <right style="thin"/>
      <top>
        <color indexed="63"/>
      </top>
      <bottom>
        <color indexed="63"/>
      </bottom>
    </border>
    <border>
      <left style="medium"/>
      <right>
        <color indexed="63"/>
      </right>
      <top style="medium"/>
      <bottom style="medium"/>
    </border>
    <border>
      <left style="medium"/>
      <right style="thin"/>
      <top style="medium"/>
      <bottom style="medium"/>
    </border>
    <border>
      <left style="thin"/>
      <right style="thin"/>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medium"/>
      <top style="medium"/>
      <bottom style="mediu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275">
    <xf numFmtId="0" fontId="0" fillId="0" borderId="0" xfId="0" applyAlignment="1">
      <alignment/>
    </xf>
    <xf numFmtId="0" fontId="0" fillId="0" borderId="0" xfId="0" applyBorder="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0" xfId="0" applyFont="1" applyBorder="1" applyAlignment="1">
      <alignment/>
    </xf>
    <xf numFmtId="49" fontId="6" fillId="0" borderId="0" xfId="0" applyNumberFormat="1" applyFont="1" applyBorder="1" applyAlignment="1">
      <alignment horizontal="center"/>
    </xf>
    <xf numFmtId="0" fontId="2" fillId="0" borderId="0" xfId="0" applyFont="1" applyAlignment="1">
      <alignment/>
    </xf>
    <xf numFmtId="3" fontId="6" fillId="0" borderId="11" xfId="0" applyNumberFormat="1" applyFont="1" applyBorder="1" applyAlignment="1">
      <alignment/>
    </xf>
    <xf numFmtId="3" fontId="6" fillId="0" borderId="0" xfId="0" applyNumberFormat="1" applyFont="1" applyBorder="1" applyAlignment="1">
      <alignment/>
    </xf>
    <xf numFmtId="3" fontId="6" fillId="0" borderId="12" xfId="0" applyNumberFormat="1" applyFont="1" applyBorder="1" applyAlignment="1">
      <alignment/>
    </xf>
    <xf numFmtId="3" fontId="6" fillId="0" borderId="10" xfId="0" applyNumberFormat="1" applyFont="1" applyBorder="1" applyAlignment="1">
      <alignment/>
    </xf>
    <xf numFmtId="3" fontId="2" fillId="0" borderId="13" xfId="0" applyNumberFormat="1" applyFont="1" applyBorder="1" applyAlignment="1">
      <alignment/>
    </xf>
    <xf numFmtId="3" fontId="2" fillId="0" borderId="14" xfId="0" applyNumberFormat="1" applyFont="1" applyBorder="1" applyAlignment="1">
      <alignment/>
    </xf>
    <xf numFmtId="3" fontId="6" fillId="0" borderId="15" xfId="0" applyNumberFormat="1" applyFont="1" applyBorder="1" applyAlignment="1">
      <alignment/>
    </xf>
    <xf numFmtId="3" fontId="2" fillId="0" borderId="16" xfId="0" applyNumberFormat="1" applyFont="1" applyBorder="1" applyAlignment="1">
      <alignment/>
    </xf>
    <xf numFmtId="3" fontId="2" fillId="0" borderId="16" xfId="0" applyNumberFormat="1" applyFont="1" applyBorder="1" applyAlignment="1">
      <alignment/>
    </xf>
    <xf numFmtId="0" fontId="2" fillId="0" borderId="0" xfId="0" applyFont="1" applyBorder="1" applyAlignment="1">
      <alignment/>
    </xf>
    <xf numFmtId="3" fontId="6" fillId="0" borderId="11" xfId="0" applyNumberFormat="1" applyFont="1" applyBorder="1" applyAlignment="1">
      <alignment/>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3" fontId="6" fillId="0" borderId="12" xfId="0" applyNumberFormat="1" applyFont="1" applyBorder="1" applyAlignment="1">
      <alignment/>
    </xf>
    <xf numFmtId="3" fontId="6" fillId="0" borderId="10" xfId="0" applyNumberFormat="1" applyFont="1" applyBorder="1" applyAlignment="1">
      <alignment/>
    </xf>
    <xf numFmtId="0" fontId="4" fillId="0" borderId="0" xfId="0" applyFont="1" applyBorder="1" applyAlignment="1">
      <alignment/>
    </xf>
    <xf numFmtId="3" fontId="6" fillId="33" borderId="10" xfId="0" applyNumberFormat="1" applyFont="1" applyFill="1" applyBorder="1" applyAlignment="1">
      <alignment/>
    </xf>
    <xf numFmtId="0" fontId="3" fillId="0" borderId="0" xfId="0" applyFont="1" applyBorder="1" applyAlignment="1">
      <alignment/>
    </xf>
    <xf numFmtId="3" fontId="6" fillId="0" borderId="11" xfId="0" applyNumberFormat="1" applyFont="1" applyBorder="1" applyAlignment="1">
      <alignment vertical="top"/>
    </xf>
    <xf numFmtId="3" fontId="6" fillId="33" borderId="12" xfId="0" applyNumberFormat="1" applyFont="1" applyFill="1" applyBorder="1" applyAlignment="1">
      <alignment/>
    </xf>
    <xf numFmtId="3" fontId="6" fillId="0" borderId="17" xfId="0" applyNumberFormat="1" applyFont="1" applyBorder="1" applyAlignment="1">
      <alignment/>
    </xf>
    <xf numFmtId="3" fontId="2" fillId="0" borderId="18" xfId="0" applyNumberFormat="1" applyFont="1" applyBorder="1" applyAlignment="1">
      <alignment/>
    </xf>
    <xf numFmtId="0" fontId="2" fillId="0" borderId="16" xfId="0" applyFont="1" applyBorder="1" applyAlignment="1">
      <alignment/>
    </xf>
    <xf numFmtId="3" fontId="2" fillId="0" borderId="19" xfId="0" applyNumberFormat="1" applyFont="1" applyBorder="1" applyAlignment="1">
      <alignment/>
    </xf>
    <xf numFmtId="3" fontId="6" fillId="33" borderId="10" xfId="0" applyNumberFormat="1" applyFont="1" applyFill="1" applyBorder="1" applyAlignment="1">
      <alignment/>
    </xf>
    <xf numFmtId="49" fontId="6" fillId="0" borderId="11" xfId="0" applyNumberFormat="1" applyFont="1" applyBorder="1" applyAlignment="1">
      <alignment horizontal="center" vertical="top"/>
    </xf>
    <xf numFmtId="0" fontId="6" fillId="0" borderId="11" xfId="0" applyFont="1" applyBorder="1" applyAlignment="1">
      <alignment horizontal="left" vertical="justify"/>
    </xf>
    <xf numFmtId="49" fontId="6" fillId="0" borderId="11" xfId="0" applyNumberFormat="1" applyFont="1" applyBorder="1" applyAlignment="1">
      <alignment horizontal="center"/>
    </xf>
    <xf numFmtId="49" fontId="6" fillId="0" borderId="11" xfId="0" applyNumberFormat="1" applyFont="1" applyBorder="1" applyAlignment="1">
      <alignment horizontal="center"/>
    </xf>
    <xf numFmtId="3" fontId="0" fillId="0" borderId="11" xfId="0" applyNumberFormat="1" applyBorder="1" applyAlignment="1">
      <alignment/>
    </xf>
    <xf numFmtId="0" fontId="6" fillId="0" borderId="10" xfId="0" applyFont="1" applyBorder="1" applyAlignment="1">
      <alignment wrapText="1"/>
    </xf>
    <xf numFmtId="0" fontId="6" fillId="0" borderId="15" xfId="0" applyFont="1" applyBorder="1" applyAlignment="1">
      <alignment/>
    </xf>
    <xf numFmtId="49" fontId="6" fillId="0" borderId="10" xfId="0" applyNumberFormat="1" applyFont="1" applyBorder="1" applyAlignment="1">
      <alignment horizontal="center" vertical="top"/>
    </xf>
    <xf numFmtId="3" fontId="6" fillId="0" borderId="11" xfId="0" applyNumberFormat="1" applyFont="1" applyFill="1" applyBorder="1" applyAlignment="1">
      <alignment/>
    </xf>
    <xf numFmtId="3" fontId="6" fillId="0" borderId="11" xfId="0" applyNumberFormat="1" applyFont="1" applyFill="1" applyBorder="1" applyAlignment="1">
      <alignment vertical="top"/>
    </xf>
    <xf numFmtId="0" fontId="0" fillId="0" borderId="13" xfId="0" applyBorder="1" applyAlignment="1">
      <alignment/>
    </xf>
    <xf numFmtId="3" fontId="6" fillId="0" borderId="0" xfId="0" applyNumberFormat="1" applyFont="1" applyBorder="1" applyAlignment="1">
      <alignment/>
    </xf>
    <xf numFmtId="3" fontId="0" fillId="0" borderId="0" xfId="0" applyNumberFormat="1" applyBorder="1" applyAlignment="1">
      <alignment/>
    </xf>
    <xf numFmtId="0" fontId="3" fillId="0" borderId="0" xfId="0" applyFont="1" applyFill="1" applyAlignment="1">
      <alignment horizontal="left"/>
    </xf>
    <xf numFmtId="0" fontId="3" fillId="0" borderId="0" xfId="0" applyFont="1" applyFill="1" applyAlignment="1">
      <alignment/>
    </xf>
    <xf numFmtId="0" fontId="4" fillId="0" borderId="0" xfId="0" applyFont="1" applyFill="1" applyAlignment="1">
      <alignment/>
    </xf>
    <xf numFmtId="3" fontId="6" fillId="0" borderId="15" xfId="0" applyNumberFormat="1" applyFont="1" applyFill="1" applyBorder="1"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xf>
    <xf numFmtId="3" fontId="6" fillId="0" borderId="12" xfId="0" applyNumberFormat="1" applyFont="1" applyFill="1" applyBorder="1" applyAlignment="1">
      <alignment/>
    </xf>
    <xf numFmtId="3" fontId="6" fillId="0" borderId="11" xfId="0" applyNumberFormat="1" applyFont="1" applyFill="1" applyBorder="1" applyAlignment="1">
      <alignment/>
    </xf>
    <xf numFmtId="3" fontId="2" fillId="0" borderId="13" xfId="0" applyNumberFormat="1" applyFont="1" applyFill="1" applyBorder="1" applyAlignment="1">
      <alignment/>
    </xf>
    <xf numFmtId="3" fontId="6" fillId="0" borderId="12" xfId="0" applyNumberFormat="1" applyFont="1" applyFill="1" applyBorder="1" applyAlignment="1">
      <alignment/>
    </xf>
    <xf numFmtId="3" fontId="6" fillId="0" borderId="0" xfId="0" applyNumberFormat="1" applyFont="1" applyFill="1" applyBorder="1" applyAlignment="1">
      <alignment/>
    </xf>
    <xf numFmtId="0" fontId="6" fillId="0" borderId="11" xfId="0" applyFont="1" applyFill="1" applyBorder="1" applyAlignment="1">
      <alignment/>
    </xf>
    <xf numFmtId="0" fontId="0" fillId="0" borderId="0" xfId="0" applyFill="1" applyAlignment="1">
      <alignment/>
    </xf>
    <xf numFmtId="0" fontId="5" fillId="0" borderId="0" xfId="0" applyFont="1" applyFill="1" applyAlignment="1">
      <alignment/>
    </xf>
    <xf numFmtId="3" fontId="6" fillId="0" borderId="0" xfId="0" applyNumberFormat="1" applyFont="1" applyFill="1" applyBorder="1" applyAlignment="1">
      <alignment/>
    </xf>
    <xf numFmtId="3" fontId="0" fillId="0" borderId="0" xfId="0" applyNumberFormat="1" applyAlignment="1">
      <alignment/>
    </xf>
    <xf numFmtId="49" fontId="6" fillId="0" borderId="19" xfId="0" applyNumberFormat="1" applyFont="1" applyBorder="1" applyAlignment="1">
      <alignment horizontal="center"/>
    </xf>
    <xf numFmtId="0" fontId="6" fillId="0" borderId="11" xfId="0" applyFont="1" applyFill="1" applyBorder="1" applyAlignment="1">
      <alignment horizontal="left" vertical="justify"/>
    </xf>
    <xf numFmtId="0" fontId="6" fillId="0" borderId="11" xfId="0" applyFont="1" applyBorder="1" applyAlignment="1">
      <alignment vertical="justify"/>
    </xf>
    <xf numFmtId="3" fontId="0" fillId="0" borderId="0" xfId="0" applyNumberFormat="1" applyFill="1" applyAlignment="1">
      <alignment/>
    </xf>
    <xf numFmtId="49" fontId="6" fillId="0" borderId="11" xfId="0" applyNumberFormat="1" applyFont="1" applyBorder="1" applyAlignment="1">
      <alignment horizontal="center" vertical="top"/>
    </xf>
    <xf numFmtId="3" fontId="6" fillId="33" borderId="11" xfId="0" applyNumberFormat="1" applyFont="1" applyFill="1" applyBorder="1" applyAlignment="1">
      <alignment/>
    </xf>
    <xf numFmtId="3" fontId="11" fillId="0" borderId="0" xfId="0" applyNumberFormat="1" applyFont="1" applyAlignment="1">
      <alignment/>
    </xf>
    <xf numFmtId="3" fontId="2" fillId="0" borderId="14" xfId="0" applyNumberFormat="1" applyFont="1" applyFill="1" applyBorder="1" applyAlignment="1">
      <alignment/>
    </xf>
    <xf numFmtId="0" fontId="6" fillId="0" borderId="10" xfId="0" applyFont="1" applyFill="1" applyBorder="1" applyAlignment="1">
      <alignment horizontal="left"/>
    </xf>
    <xf numFmtId="0" fontId="6" fillId="0" borderId="11" xfId="0" applyFont="1" applyFill="1" applyBorder="1" applyAlignment="1">
      <alignment horizontal="left"/>
    </xf>
    <xf numFmtId="0" fontId="2" fillId="0" borderId="0" xfId="0" applyFont="1" applyBorder="1" applyAlignment="1">
      <alignment horizontal="center"/>
    </xf>
    <xf numFmtId="0" fontId="14" fillId="0" borderId="11" xfId="0" applyNumberFormat="1" applyFont="1" applyFill="1" applyBorder="1" applyAlignment="1" applyProtection="1">
      <alignment horizontal="center" vertical="center" wrapText="1"/>
      <protection/>
    </xf>
    <xf numFmtId="0" fontId="6" fillId="0" borderId="0" xfId="0" applyFont="1" applyFill="1" applyBorder="1" applyAlignment="1">
      <alignment/>
    </xf>
    <xf numFmtId="49" fontId="6" fillId="0" borderId="0" xfId="0" applyNumberFormat="1" applyFont="1" applyBorder="1" applyAlignment="1">
      <alignment horizontal="center"/>
    </xf>
    <xf numFmtId="0" fontId="6" fillId="0" borderId="0" xfId="0" applyFont="1" applyBorder="1" applyAlignment="1">
      <alignment horizontal="left"/>
    </xf>
    <xf numFmtId="49" fontId="6" fillId="0" borderId="0" xfId="0" applyNumberFormat="1" applyFont="1" applyBorder="1" applyAlignment="1">
      <alignment horizontal="center" vertical="top"/>
    </xf>
    <xf numFmtId="0" fontId="6" fillId="0" borderId="0" xfId="0" applyFont="1" applyBorder="1" applyAlignment="1">
      <alignment wrapText="1"/>
    </xf>
    <xf numFmtId="49" fontId="2" fillId="0" borderId="0" xfId="0" applyNumberFormat="1" applyFont="1" applyBorder="1" applyAlignment="1">
      <alignment horizontal="center"/>
    </xf>
    <xf numFmtId="49" fontId="6" fillId="0" borderId="0" xfId="0" applyNumberFormat="1" applyFont="1" applyBorder="1" applyAlignment="1">
      <alignment horizontal="center" vertical="top"/>
    </xf>
    <xf numFmtId="0" fontId="6" fillId="0" borderId="0" xfId="0" applyFont="1" applyBorder="1" applyAlignment="1">
      <alignment horizontal="left" vertical="justify"/>
    </xf>
    <xf numFmtId="0" fontId="6" fillId="0" borderId="0" xfId="0" applyFont="1" applyFill="1" applyBorder="1" applyAlignment="1">
      <alignment horizontal="left" vertical="justify"/>
    </xf>
    <xf numFmtId="0" fontId="6" fillId="0" borderId="0" xfId="0" applyFont="1" applyBorder="1" applyAlignment="1">
      <alignment horizontal="left" vertical="justify"/>
    </xf>
    <xf numFmtId="0" fontId="6" fillId="0" borderId="0" xfId="0" applyFont="1" applyBorder="1" applyAlignment="1">
      <alignment vertical="distributed"/>
    </xf>
    <xf numFmtId="0" fontId="6" fillId="0" borderId="0" xfId="0" applyFont="1" applyBorder="1" applyAlignment="1">
      <alignment horizontal="left" wrapText="1"/>
    </xf>
    <xf numFmtId="49" fontId="2" fillId="0" borderId="0" xfId="0" applyNumberFormat="1" applyFont="1" applyBorder="1" applyAlignment="1">
      <alignment horizontal="center" vertical="top"/>
    </xf>
    <xf numFmtId="0" fontId="2" fillId="0" borderId="0" xfId="0" applyFont="1" applyBorder="1" applyAlignment="1">
      <alignment horizontal="center" vertical="distributed"/>
    </xf>
    <xf numFmtId="49" fontId="0" fillId="0" borderId="0" xfId="0" applyNumberFormat="1" applyFont="1" applyBorder="1" applyAlignment="1">
      <alignment horizontal="center" vertical="top"/>
    </xf>
    <xf numFmtId="0" fontId="0" fillId="0" borderId="0" xfId="0" applyFont="1" applyBorder="1" applyAlignment="1">
      <alignment horizontal="left" vertical="distributed"/>
    </xf>
    <xf numFmtId="0" fontId="2" fillId="0" borderId="0" xfId="0" applyFont="1" applyBorder="1" applyAlignment="1">
      <alignment/>
    </xf>
    <xf numFmtId="3" fontId="6" fillId="33" borderId="0"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Border="1" applyAlignment="1">
      <alignment/>
    </xf>
    <xf numFmtId="3" fontId="6" fillId="0" borderId="0" xfId="0" applyNumberFormat="1" applyFont="1" applyBorder="1" applyAlignment="1">
      <alignment vertical="top"/>
    </xf>
    <xf numFmtId="3" fontId="6" fillId="0" borderId="0" xfId="0" applyNumberFormat="1" applyFont="1" applyBorder="1" applyAlignment="1">
      <alignment vertical="top"/>
    </xf>
    <xf numFmtId="3" fontId="10" fillId="0" borderId="0" xfId="0" applyNumberFormat="1" applyFont="1" applyBorder="1" applyAlignment="1">
      <alignment/>
    </xf>
    <xf numFmtId="0" fontId="0" fillId="0" borderId="0" xfId="0" applyFill="1" applyBorder="1" applyAlignment="1">
      <alignment/>
    </xf>
    <xf numFmtId="3" fontId="6" fillId="0" borderId="0" xfId="0" applyNumberFormat="1" applyFont="1" applyBorder="1" applyAlignment="1">
      <alignment horizontal="right" vertical="top"/>
    </xf>
    <xf numFmtId="3" fontId="9" fillId="0" borderId="0" xfId="0" applyNumberFormat="1" applyFont="1" applyBorder="1" applyAlignment="1">
      <alignment vertical="top"/>
    </xf>
    <xf numFmtId="3" fontId="9" fillId="0" borderId="0" xfId="0" applyNumberFormat="1" applyFont="1" applyBorder="1" applyAlignment="1">
      <alignment horizontal="right" vertical="top"/>
    </xf>
    <xf numFmtId="3" fontId="9" fillId="0" borderId="0" xfId="0" applyNumberFormat="1" applyFont="1" applyFill="1" applyBorder="1" applyAlignment="1">
      <alignment horizontal="right" vertical="top"/>
    </xf>
    <xf numFmtId="3" fontId="6" fillId="0" borderId="0" xfId="0" applyNumberFormat="1" applyFont="1" applyFill="1" applyBorder="1" applyAlignment="1">
      <alignment horizontal="right" vertical="top"/>
    </xf>
    <xf numFmtId="0" fontId="6" fillId="0" borderId="0" xfId="0" applyFont="1" applyBorder="1" applyAlignment="1">
      <alignment/>
    </xf>
    <xf numFmtId="4" fontId="2" fillId="0" borderId="0" xfId="0" applyNumberFormat="1" applyFont="1" applyFill="1" applyBorder="1" applyAlignment="1">
      <alignment/>
    </xf>
    <xf numFmtId="4" fontId="2" fillId="0" borderId="0" xfId="0" applyNumberFormat="1" applyFont="1" applyBorder="1" applyAlignment="1">
      <alignment/>
    </xf>
    <xf numFmtId="0" fontId="0" fillId="0" borderId="0" xfId="0" applyFont="1" applyBorder="1" applyAlignment="1">
      <alignment/>
    </xf>
    <xf numFmtId="0" fontId="3" fillId="0" borderId="12" xfId="0" applyFont="1" applyBorder="1" applyAlignment="1">
      <alignment horizontal="center"/>
    </xf>
    <xf numFmtId="0" fontId="18" fillId="0" borderId="12" xfId="0" applyFont="1" applyBorder="1" applyAlignment="1">
      <alignment horizontal="center"/>
    </xf>
    <xf numFmtId="0" fontId="18" fillId="0" borderId="12" xfId="0" applyFont="1" applyFill="1" applyBorder="1" applyAlignment="1">
      <alignment horizontal="center"/>
    </xf>
    <xf numFmtId="0" fontId="3" fillId="0" borderId="12" xfId="0" applyFont="1" applyFill="1" applyBorder="1" applyAlignment="1">
      <alignment horizontal="center"/>
    </xf>
    <xf numFmtId="0" fontId="4" fillId="0" borderId="13" xfId="0" applyFont="1" applyBorder="1" applyAlignment="1">
      <alignment/>
    </xf>
    <xf numFmtId="0" fontId="2" fillId="0" borderId="13" xfId="0" applyFont="1" applyBorder="1" applyAlignment="1">
      <alignment/>
    </xf>
    <xf numFmtId="49" fontId="6" fillId="0" borderId="11" xfId="0" applyNumberFormat="1" applyFont="1" applyFill="1" applyBorder="1" applyAlignment="1">
      <alignment horizontal="center"/>
    </xf>
    <xf numFmtId="49" fontId="6" fillId="0" borderId="11" xfId="0" applyNumberFormat="1" applyFont="1" applyFill="1" applyBorder="1" applyAlignment="1">
      <alignment horizontal="center"/>
    </xf>
    <xf numFmtId="0" fontId="6" fillId="0" borderId="11" xfId="0" applyFont="1" applyFill="1" applyBorder="1" applyAlignment="1">
      <alignment/>
    </xf>
    <xf numFmtId="3" fontId="2" fillId="0" borderId="11" xfId="0" applyNumberFormat="1" applyFont="1" applyBorder="1" applyAlignment="1">
      <alignment/>
    </xf>
    <xf numFmtId="3" fontId="2" fillId="0" borderId="11" xfId="0" applyNumberFormat="1" applyFont="1" applyFill="1" applyBorder="1" applyAlignment="1">
      <alignment/>
    </xf>
    <xf numFmtId="3" fontId="6" fillId="33" borderId="11" xfId="0" applyNumberFormat="1" applyFont="1" applyFill="1" applyBorder="1" applyAlignment="1">
      <alignment/>
    </xf>
    <xf numFmtId="49" fontId="6" fillId="0" borderId="10" xfId="0" applyNumberFormat="1" applyFont="1" applyBorder="1" applyAlignment="1">
      <alignment horizontal="center"/>
    </xf>
    <xf numFmtId="49" fontId="6" fillId="0" borderId="12" xfId="0" applyNumberFormat="1" applyFont="1" applyBorder="1" applyAlignment="1">
      <alignment horizontal="center"/>
    </xf>
    <xf numFmtId="49" fontId="6" fillId="0" borderId="12" xfId="0" applyNumberFormat="1" applyFont="1" applyFill="1" applyBorder="1" applyAlignment="1">
      <alignment horizontal="center"/>
    </xf>
    <xf numFmtId="0" fontId="6" fillId="0" borderId="12" xfId="0" applyFont="1" applyFill="1" applyBorder="1" applyAlignment="1">
      <alignment wrapText="1"/>
    </xf>
    <xf numFmtId="3" fontId="6" fillId="33" borderId="12" xfId="0" applyNumberFormat="1" applyFont="1" applyFill="1" applyBorder="1" applyAlignment="1">
      <alignment/>
    </xf>
    <xf numFmtId="0" fontId="6" fillId="0" borderId="13" xfId="0" applyFont="1" applyBorder="1" applyAlignment="1">
      <alignment/>
    </xf>
    <xf numFmtId="49" fontId="6" fillId="0" borderId="13" xfId="0" applyNumberFormat="1" applyFont="1" applyBorder="1" applyAlignment="1">
      <alignment horizontal="center"/>
    </xf>
    <xf numFmtId="49" fontId="6" fillId="0" borderId="10" xfId="0" applyNumberFormat="1" applyFont="1" applyFill="1" applyBorder="1" applyAlignment="1">
      <alignment horizontal="center"/>
    </xf>
    <xf numFmtId="49" fontId="6" fillId="0" borderId="12" xfId="0" applyNumberFormat="1" applyFont="1" applyBorder="1" applyAlignment="1">
      <alignment horizontal="center"/>
    </xf>
    <xf numFmtId="49" fontId="6" fillId="0" borderId="10" xfId="0" applyNumberFormat="1" applyFont="1" applyBorder="1" applyAlignment="1">
      <alignment horizontal="center"/>
    </xf>
    <xf numFmtId="3" fontId="2" fillId="0" borderId="11" xfId="0" applyNumberFormat="1" applyFont="1" applyFill="1" applyBorder="1" applyAlignment="1">
      <alignment/>
    </xf>
    <xf numFmtId="3" fontId="2" fillId="0" borderId="11" xfId="0" applyNumberFormat="1" applyFont="1" applyBorder="1" applyAlignment="1">
      <alignment/>
    </xf>
    <xf numFmtId="3" fontId="2" fillId="33" borderId="11" xfId="0" applyNumberFormat="1" applyFont="1" applyFill="1" applyBorder="1" applyAlignment="1">
      <alignment/>
    </xf>
    <xf numFmtId="3" fontId="2" fillId="33" borderId="11" xfId="0" applyNumberFormat="1" applyFont="1" applyFill="1" applyBorder="1" applyAlignment="1">
      <alignment/>
    </xf>
    <xf numFmtId="0" fontId="6" fillId="0" borderId="11" xfId="0" applyFont="1" applyFill="1" applyBorder="1" applyAlignment="1">
      <alignment horizontal="left" wrapText="1"/>
    </xf>
    <xf numFmtId="49" fontId="6" fillId="0" borderId="10" xfId="0" applyNumberFormat="1" applyFont="1" applyFill="1" applyBorder="1" applyAlignment="1">
      <alignment horizontal="center"/>
    </xf>
    <xf numFmtId="0" fontId="6" fillId="0" borderId="13" xfId="0" applyFont="1" applyFill="1" applyBorder="1" applyAlignment="1">
      <alignment horizontal="left"/>
    </xf>
    <xf numFmtId="49" fontId="6" fillId="0" borderId="13" xfId="0" applyNumberFormat="1" applyFont="1" applyFill="1" applyBorder="1" applyAlignment="1">
      <alignment horizontal="center"/>
    </xf>
    <xf numFmtId="0" fontId="2" fillId="0" borderId="13" xfId="0" applyFont="1" applyFill="1" applyBorder="1" applyAlignment="1">
      <alignment horizontal="left"/>
    </xf>
    <xf numFmtId="0" fontId="6" fillId="0" borderId="11" xfId="0" applyFont="1" applyBorder="1" applyAlignment="1">
      <alignment wrapText="1"/>
    </xf>
    <xf numFmtId="3" fontId="2" fillId="0" borderId="12" xfId="0" applyNumberFormat="1" applyFont="1" applyBorder="1" applyAlignment="1">
      <alignment/>
    </xf>
    <xf numFmtId="3" fontId="2" fillId="0" borderId="12" xfId="0" applyNumberFormat="1" applyFont="1" applyFill="1" applyBorder="1" applyAlignment="1">
      <alignment/>
    </xf>
    <xf numFmtId="0" fontId="6" fillId="0" borderId="13" xfId="0" applyFont="1" applyBorder="1" applyAlignment="1">
      <alignment horizontal="left"/>
    </xf>
    <xf numFmtId="49" fontId="6" fillId="0" borderId="13" xfId="0" applyNumberFormat="1" applyFont="1" applyBorder="1" applyAlignment="1">
      <alignment horizontal="center"/>
    </xf>
    <xf numFmtId="0" fontId="2" fillId="0" borderId="13" xfId="0" applyFont="1" applyBorder="1" applyAlignment="1">
      <alignment horizontal="left"/>
    </xf>
    <xf numFmtId="3" fontId="6" fillId="33" borderId="11" xfId="0" applyNumberFormat="1" applyFont="1" applyFill="1" applyBorder="1" applyAlignment="1">
      <alignment/>
    </xf>
    <xf numFmtId="3" fontId="6" fillId="0" borderId="11" xfId="0" applyNumberFormat="1" applyFont="1" applyBorder="1" applyAlignment="1">
      <alignment/>
    </xf>
    <xf numFmtId="3" fontId="6" fillId="0" borderId="11" xfId="0" applyNumberFormat="1" applyFont="1" applyFill="1" applyBorder="1" applyAlignment="1">
      <alignment/>
    </xf>
    <xf numFmtId="3" fontId="6" fillId="0" borderId="11" xfId="0" applyNumberFormat="1" applyFont="1" applyBorder="1" applyAlignment="1">
      <alignment vertical="top"/>
    </xf>
    <xf numFmtId="0" fontId="6" fillId="0" borderId="10" xfId="0" applyFont="1" applyBorder="1" applyAlignment="1">
      <alignment/>
    </xf>
    <xf numFmtId="49" fontId="6" fillId="0" borderId="15" xfId="0" applyNumberFormat="1" applyFont="1" applyBorder="1" applyAlignment="1">
      <alignment horizontal="center"/>
    </xf>
    <xf numFmtId="3" fontId="6" fillId="0" borderId="15" xfId="0" applyNumberFormat="1" applyFont="1" applyBorder="1" applyAlignment="1">
      <alignment/>
    </xf>
    <xf numFmtId="3" fontId="2" fillId="0" borderId="10" xfId="0" applyNumberFormat="1" applyFont="1" applyBorder="1" applyAlignment="1">
      <alignment/>
    </xf>
    <xf numFmtId="3" fontId="2" fillId="0" borderId="10" xfId="0" applyNumberFormat="1" applyFont="1" applyFill="1" applyBorder="1" applyAlignment="1">
      <alignment/>
    </xf>
    <xf numFmtId="3" fontId="0" fillId="0" borderId="10" xfId="0" applyNumberFormat="1" applyFont="1" applyBorder="1" applyAlignment="1">
      <alignment/>
    </xf>
    <xf numFmtId="49" fontId="6" fillId="0" borderId="12" xfId="0" applyNumberFormat="1" applyFont="1" applyBorder="1" applyAlignment="1">
      <alignment horizontal="center" vertical="top"/>
    </xf>
    <xf numFmtId="49" fontId="6" fillId="0" borderId="20" xfId="0" applyNumberFormat="1" applyFont="1" applyBorder="1" applyAlignment="1">
      <alignment horizontal="center"/>
    </xf>
    <xf numFmtId="0" fontId="6" fillId="0" borderId="20" xfId="0" applyFont="1" applyBorder="1" applyAlignment="1">
      <alignment/>
    </xf>
    <xf numFmtId="3" fontId="6" fillId="0" borderId="20" xfId="0" applyNumberFormat="1" applyFont="1" applyBorder="1" applyAlignment="1">
      <alignment/>
    </xf>
    <xf numFmtId="3" fontId="6" fillId="0" borderId="20" xfId="0" applyNumberFormat="1" applyFont="1" applyBorder="1" applyAlignment="1">
      <alignment/>
    </xf>
    <xf numFmtId="3" fontId="6" fillId="0" borderId="20" xfId="0" applyNumberFormat="1" applyFont="1" applyFill="1" applyBorder="1" applyAlignment="1">
      <alignment/>
    </xf>
    <xf numFmtId="0" fontId="6" fillId="0" borderId="20" xfId="0" applyFont="1" applyBorder="1" applyAlignment="1">
      <alignment horizontal="left"/>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0" fontId="6" fillId="0" borderId="13" xfId="0" applyFont="1" applyFill="1" applyBorder="1" applyAlignment="1">
      <alignment/>
    </xf>
    <xf numFmtId="49" fontId="6" fillId="0" borderId="13" xfId="0" applyNumberFormat="1" applyFont="1" applyFill="1" applyBorder="1" applyAlignment="1">
      <alignment horizontal="center"/>
    </xf>
    <xf numFmtId="0" fontId="2" fillId="0" borderId="13" xfId="0" applyFont="1" applyFill="1" applyBorder="1" applyAlignment="1">
      <alignment/>
    </xf>
    <xf numFmtId="3" fontId="0" fillId="0" borderId="20" xfId="0" applyNumberFormat="1" applyBorder="1" applyAlignment="1">
      <alignment/>
    </xf>
    <xf numFmtId="3" fontId="2" fillId="0" borderId="10" xfId="0" applyNumberFormat="1" applyFont="1" applyBorder="1" applyAlignment="1">
      <alignment/>
    </xf>
    <xf numFmtId="3" fontId="2" fillId="0" borderId="10" xfId="0" applyNumberFormat="1" applyFont="1" applyFill="1" applyBorder="1" applyAlignment="1">
      <alignment/>
    </xf>
    <xf numFmtId="3" fontId="2" fillId="0" borderId="17" xfId="0" applyNumberFormat="1" applyFont="1" applyBorder="1" applyAlignment="1">
      <alignment/>
    </xf>
    <xf numFmtId="49" fontId="6" fillId="0" borderId="17" xfId="0" applyNumberFormat="1" applyFont="1" applyBorder="1" applyAlignment="1">
      <alignment horizontal="center" vertical="top"/>
    </xf>
    <xf numFmtId="49" fontId="6" fillId="0" borderId="17" xfId="0" applyNumberFormat="1" applyFont="1" applyBorder="1" applyAlignment="1">
      <alignment horizontal="center"/>
    </xf>
    <xf numFmtId="0" fontId="6" fillId="0" borderId="17" xfId="0" applyFont="1" applyBorder="1" applyAlignment="1">
      <alignment horizontal="left" wrapText="1"/>
    </xf>
    <xf numFmtId="3" fontId="2" fillId="33" borderId="13" xfId="0" applyNumberFormat="1" applyFont="1" applyFill="1" applyBorder="1" applyAlignment="1">
      <alignment/>
    </xf>
    <xf numFmtId="3" fontId="2" fillId="33" borderId="14" xfId="0" applyNumberFormat="1" applyFont="1" applyFill="1" applyBorder="1" applyAlignment="1">
      <alignment/>
    </xf>
    <xf numFmtId="0" fontId="2" fillId="0" borderId="14" xfId="0" applyFont="1" applyBorder="1" applyAlignment="1">
      <alignment/>
    </xf>
    <xf numFmtId="3" fontId="2" fillId="33" borderId="19" xfId="0" applyNumberFormat="1" applyFont="1" applyFill="1" applyBorder="1" applyAlignment="1">
      <alignment/>
    </xf>
    <xf numFmtId="3" fontId="2" fillId="0" borderId="23" xfId="0" applyNumberFormat="1" applyFont="1" applyBorder="1" applyAlignment="1">
      <alignment/>
    </xf>
    <xf numFmtId="3" fontId="0" fillId="0" borderId="10" xfId="0" applyNumberFormat="1" applyBorder="1" applyAlignment="1">
      <alignment/>
    </xf>
    <xf numFmtId="3" fontId="0" fillId="0" borderId="10" xfId="0" applyNumberFormat="1" applyFont="1" applyBorder="1" applyAlignment="1">
      <alignment/>
    </xf>
    <xf numFmtId="3" fontId="0" fillId="0" borderId="10" xfId="0" applyNumberFormat="1" applyFont="1" applyBorder="1" applyAlignment="1">
      <alignment/>
    </xf>
    <xf numFmtId="3" fontId="1" fillId="0" borderId="11" xfId="0" applyNumberFormat="1" applyFont="1" applyBorder="1" applyAlignment="1">
      <alignment horizontal="center"/>
    </xf>
    <xf numFmtId="3" fontId="1" fillId="0" borderId="11" xfId="0" applyNumberFormat="1" applyFont="1" applyFill="1" applyBorder="1" applyAlignment="1">
      <alignment horizontal="center"/>
    </xf>
    <xf numFmtId="3" fontId="1" fillId="0" borderId="11" xfId="0" applyNumberFormat="1" applyFont="1" applyBorder="1" applyAlignment="1">
      <alignment horizontal="center" wrapText="1"/>
    </xf>
    <xf numFmtId="3" fontId="0" fillId="0" borderId="17" xfId="0" applyNumberFormat="1" applyBorder="1" applyAlignment="1">
      <alignment/>
    </xf>
    <xf numFmtId="3" fontId="0" fillId="0" borderId="12" xfId="0" applyNumberFormat="1" applyBorder="1" applyAlignment="1">
      <alignment/>
    </xf>
    <xf numFmtId="3" fontId="0" fillId="0" borderId="11" xfId="0" applyNumberFormat="1" applyFont="1" applyBorder="1" applyAlignment="1">
      <alignment/>
    </xf>
    <xf numFmtId="3" fontId="0" fillId="0" borderId="10" xfId="0" applyNumberFormat="1" applyFont="1" applyFill="1" applyBorder="1" applyAlignment="1">
      <alignment/>
    </xf>
    <xf numFmtId="3" fontId="9" fillId="0" borderId="14" xfId="0" applyNumberFormat="1" applyFont="1" applyBorder="1" applyAlignment="1">
      <alignment/>
    </xf>
    <xf numFmtId="3" fontId="9" fillId="0" borderId="13" xfId="0" applyNumberFormat="1" applyFont="1" applyBorder="1" applyAlignment="1">
      <alignment/>
    </xf>
    <xf numFmtId="49" fontId="6" fillId="0" borderId="0" xfId="0" applyNumberFormat="1" applyFont="1" applyBorder="1" applyAlignment="1">
      <alignment horizontal="left" vertical="top"/>
    </xf>
    <xf numFmtId="3" fontId="6" fillId="0" borderId="11" xfId="0" applyNumberFormat="1" applyFont="1" applyBorder="1" applyAlignment="1">
      <alignment vertical="center"/>
    </xf>
    <xf numFmtId="3" fontId="0" fillId="0" borderId="11" xfId="0" applyNumberFormat="1" applyBorder="1" applyAlignment="1">
      <alignment vertical="center"/>
    </xf>
    <xf numFmtId="3" fontId="0" fillId="0" borderId="11" xfId="0" applyNumberFormat="1" applyFont="1" applyFill="1" applyBorder="1" applyAlignment="1">
      <alignment/>
    </xf>
    <xf numFmtId="3" fontId="6" fillId="0" borderId="11" xfId="0" applyNumberFormat="1" applyFont="1" applyBorder="1" applyAlignment="1">
      <alignment/>
    </xf>
    <xf numFmtId="3" fontId="6" fillId="0" borderId="11" xfId="0" applyNumberFormat="1" applyFont="1" applyFill="1" applyBorder="1" applyAlignment="1">
      <alignment/>
    </xf>
    <xf numFmtId="3" fontId="6" fillId="0" borderId="17" xfId="0" applyNumberFormat="1" applyFont="1" applyBorder="1" applyAlignment="1">
      <alignment/>
    </xf>
    <xf numFmtId="3" fontId="6" fillId="0" borderId="10" xfId="0" applyNumberFormat="1" applyFont="1" applyBorder="1" applyAlignment="1">
      <alignment/>
    </xf>
    <xf numFmtId="3" fontId="9" fillId="0" borderId="10" xfId="0" applyNumberFormat="1" applyFont="1" applyBorder="1" applyAlignment="1">
      <alignment/>
    </xf>
    <xf numFmtId="3" fontId="0" fillId="0" borderId="11" xfId="0" applyNumberFormat="1" applyFont="1" applyFill="1" applyBorder="1" applyAlignment="1">
      <alignment/>
    </xf>
    <xf numFmtId="3" fontId="0" fillId="0" borderId="11" xfId="0" applyNumberFormat="1" applyFont="1" applyBorder="1" applyAlignment="1">
      <alignment/>
    </xf>
    <xf numFmtId="3" fontId="9" fillId="33" borderId="11" xfId="0" applyNumberFormat="1" applyFont="1" applyFill="1" applyBorder="1" applyAlignment="1">
      <alignment/>
    </xf>
    <xf numFmtId="3" fontId="9" fillId="0" borderId="12" xfId="0" applyNumberFormat="1" applyFont="1" applyBorder="1" applyAlignment="1">
      <alignment/>
    </xf>
    <xf numFmtId="3" fontId="6" fillId="0" borderId="11" xfId="0" applyNumberFormat="1" applyFont="1" applyBorder="1" applyAlignment="1">
      <alignment vertical="center"/>
    </xf>
    <xf numFmtId="3" fontId="0" fillId="0" borderId="12" xfId="0" applyNumberFormat="1" applyFont="1" applyBorder="1" applyAlignment="1">
      <alignment/>
    </xf>
    <xf numFmtId="3" fontId="0" fillId="0" borderId="12" xfId="0" applyNumberFormat="1" applyFont="1" applyFill="1" applyBorder="1" applyAlignment="1">
      <alignment/>
    </xf>
    <xf numFmtId="3" fontId="6" fillId="0" borderId="12" xfId="0" applyNumberFormat="1" applyFont="1" applyBorder="1" applyAlignment="1">
      <alignment vertical="center"/>
    </xf>
    <xf numFmtId="3" fontId="6" fillId="0" borderId="12" xfId="0" applyNumberFormat="1" applyFont="1" applyBorder="1" applyAlignment="1">
      <alignment vertical="center"/>
    </xf>
    <xf numFmtId="3" fontId="6" fillId="0" borderId="10" xfId="0" applyNumberFormat="1" applyFont="1" applyBorder="1" applyAlignment="1">
      <alignment horizontal="right"/>
    </xf>
    <xf numFmtId="3" fontId="6" fillId="0" borderId="10" xfId="0" applyNumberFormat="1" applyFont="1" applyFill="1" applyBorder="1" applyAlignment="1">
      <alignment horizontal="right"/>
    </xf>
    <xf numFmtId="3" fontId="6" fillId="0" borderId="11" xfId="0" applyNumberFormat="1" applyFont="1" applyBorder="1" applyAlignment="1">
      <alignment horizontal="right"/>
    </xf>
    <xf numFmtId="3" fontId="6" fillId="33" borderId="11" xfId="0" applyNumberFormat="1" applyFont="1" applyFill="1" applyBorder="1" applyAlignment="1">
      <alignment horizontal="right"/>
    </xf>
    <xf numFmtId="3" fontId="6" fillId="0" borderId="24" xfId="0" applyNumberFormat="1" applyFont="1" applyBorder="1" applyAlignment="1">
      <alignment/>
    </xf>
    <xf numFmtId="49" fontId="6" fillId="0" borderId="12" xfId="0" applyNumberFormat="1" applyFont="1" applyBorder="1" applyAlignment="1">
      <alignment horizontal="center" vertical="top"/>
    </xf>
    <xf numFmtId="0" fontId="6" fillId="0" borderId="12" xfId="0" applyFont="1" applyBorder="1" applyAlignment="1">
      <alignment horizontal="left" vertical="justify"/>
    </xf>
    <xf numFmtId="49" fontId="6" fillId="0" borderId="10" xfId="0" applyNumberFormat="1" applyFont="1" applyBorder="1" applyAlignment="1">
      <alignment horizontal="center" vertical="top"/>
    </xf>
    <xf numFmtId="0" fontId="6" fillId="0" borderId="10" xfId="0" applyFont="1" applyBorder="1" applyAlignment="1">
      <alignment horizontal="left" vertical="justify"/>
    </xf>
    <xf numFmtId="0" fontId="6" fillId="0" borderId="25" xfId="0" applyFont="1" applyBorder="1" applyAlignment="1">
      <alignment horizontal="left" vertical="justify"/>
    </xf>
    <xf numFmtId="3" fontId="0" fillId="0" borderId="24" xfId="0" applyNumberFormat="1" applyFont="1" applyBorder="1" applyAlignment="1">
      <alignment/>
    </xf>
    <xf numFmtId="49" fontId="6" fillId="0" borderId="24" xfId="0" applyNumberFormat="1" applyFont="1" applyBorder="1" applyAlignment="1">
      <alignment horizontal="center" vertical="top"/>
    </xf>
    <xf numFmtId="49" fontId="6" fillId="0" borderId="24" xfId="0" applyNumberFormat="1" applyFont="1" applyBorder="1" applyAlignment="1">
      <alignment horizontal="center"/>
    </xf>
    <xf numFmtId="49" fontId="6" fillId="0" borderId="12" xfId="0" applyNumberFormat="1" applyFont="1" applyBorder="1" applyAlignment="1">
      <alignment horizontal="center" vertical="center"/>
    </xf>
    <xf numFmtId="3" fontId="6" fillId="0" borderId="12" xfId="0" applyNumberFormat="1" applyFont="1" applyFill="1" applyBorder="1" applyAlignment="1">
      <alignment/>
    </xf>
    <xf numFmtId="3" fontId="6" fillId="0" borderId="12" xfId="0" applyNumberFormat="1" applyFont="1" applyBorder="1" applyAlignment="1">
      <alignment/>
    </xf>
    <xf numFmtId="3" fontId="6" fillId="0" borderId="12" xfId="0" applyNumberFormat="1" applyFont="1" applyBorder="1" applyAlignment="1">
      <alignment/>
    </xf>
    <xf numFmtId="0" fontId="6" fillId="0" borderId="12" xfId="0" applyFont="1" applyBorder="1" applyAlignment="1">
      <alignment horizontal="left" vertical="distributed"/>
    </xf>
    <xf numFmtId="0" fontId="6" fillId="33" borderId="12" xfId="0" applyFont="1" applyFill="1" applyBorder="1" applyAlignment="1">
      <alignment vertical="distributed"/>
    </xf>
    <xf numFmtId="0" fontId="6" fillId="33" borderId="11" xfId="0" applyFont="1" applyFill="1" applyBorder="1" applyAlignment="1">
      <alignment horizontal="left" vertical="justify"/>
    </xf>
    <xf numFmtId="0" fontId="6" fillId="0" borderId="26" xfId="0" applyFont="1" applyBorder="1" applyAlignment="1">
      <alignment horizontal="left" vertical="center" wrapText="1"/>
    </xf>
    <xf numFmtId="49" fontId="6" fillId="0" borderId="18" xfId="0" applyNumberFormat="1" applyFont="1" applyBorder="1" applyAlignment="1">
      <alignment horizontal="center"/>
    </xf>
    <xf numFmtId="3" fontId="2" fillId="0" borderId="17" xfId="0" applyNumberFormat="1" applyFont="1" applyBorder="1" applyAlignment="1">
      <alignment/>
    </xf>
    <xf numFmtId="3" fontId="2" fillId="0" borderId="17" xfId="0" applyNumberFormat="1" applyFont="1" applyFill="1" applyBorder="1" applyAlignment="1">
      <alignment/>
    </xf>
    <xf numFmtId="3" fontId="6" fillId="0" borderId="17" xfId="0" applyNumberFormat="1" applyFont="1" applyBorder="1" applyAlignment="1">
      <alignment/>
    </xf>
    <xf numFmtId="3" fontId="6" fillId="0" borderId="17" xfId="0" applyNumberFormat="1" applyFont="1" applyFill="1" applyBorder="1" applyAlignment="1">
      <alignment/>
    </xf>
    <xf numFmtId="3" fontId="6" fillId="0" borderId="17" xfId="0" applyNumberFormat="1" applyFont="1" applyFill="1" applyBorder="1" applyAlignment="1">
      <alignment/>
    </xf>
    <xf numFmtId="3" fontId="6" fillId="0" borderId="27" xfId="0" applyNumberFormat="1" applyFont="1" applyBorder="1" applyAlignment="1">
      <alignment/>
    </xf>
    <xf numFmtId="0" fontId="6" fillId="0" borderId="11" xfId="0" applyFont="1" applyFill="1" applyBorder="1" applyAlignment="1">
      <alignment vertical="center" wrapText="1"/>
    </xf>
    <xf numFmtId="3" fontId="6" fillId="0" borderId="11" xfId="0" applyNumberFormat="1" applyFont="1" applyFill="1" applyBorder="1" applyAlignment="1">
      <alignment vertical="center"/>
    </xf>
    <xf numFmtId="3" fontId="6" fillId="0" borderId="12" xfId="0" applyNumberFormat="1" applyFont="1" applyFill="1" applyBorder="1" applyAlignment="1">
      <alignment horizontal="right"/>
    </xf>
    <xf numFmtId="49" fontId="9" fillId="0" borderId="19" xfId="0" applyNumberFormat="1" applyFont="1" applyBorder="1" applyAlignment="1">
      <alignment/>
    </xf>
    <xf numFmtId="49" fontId="9" fillId="0" borderId="19" xfId="0" applyNumberFormat="1" applyFont="1" applyBorder="1" applyAlignment="1">
      <alignment horizontal="center"/>
    </xf>
    <xf numFmtId="49" fontId="9" fillId="0" borderId="19" xfId="0" applyNumberFormat="1" applyFont="1" applyFill="1" applyBorder="1" applyAlignment="1">
      <alignment horizontal="center"/>
    </xf>
    <xf numFmtId="49" fontId="9" fillId="0" borderId="28" xfId="0" applyNumberFormat="1" applyFont="1" applyBorder="1" applyAlignment="1">
      <alignment horizontal="center"/>
    </xf>
    <xf numFmtId="49" fontId="9" fillId="0" borderId="10" xfId="0" applyNumberFormat="1" applyFont="1" applyBorder="1" applyAlignment="1">
      <alignment horizontal="center" vertical="top"/>
    </xf>
    <xf numFmtId="0" fontId="2" fillId="0" borderId="14" xfId="0" applyFont="1" applyFill="1" applyBorder="1" applyAlignment="1">
      <alignment/>
    </xf>
    <xf numFmtId="3" fontId="2" fillId="0" borderId="19" xfId="0" applyNumberFormat="1" applyFont="1" applyFill="1" applyBorder="1" applyAlignment="1">
      <alignment/>
    </xf>
    <xf numFmtId="3" fontId="2" fillId="0" borderId="23" xfId="0" applyNumberFormat="1" applyFont="1" applyFill="1" applyBorder="1" applyAlignment="1">
      <alignment/>
    </xf>
    <xf numFmtId="3" fontId="2" fillId="0" borderId="16" xfId="0" applyNumberFormat="1" applyFont="1" applyFill="1" applyBorder="1" applyAlignment="1">
      <alignment/>
    </xf>
    <xf numFmtId="0" fontId="6" fillId="0" borderId="10" xfId="0" applyFont="1" applyFill="1" applyBorder="1" applyAlignment="1">
      <alignment/>
    </xf>
    <xf numFmtId="3" fontId="0" fillId="0" borderId="10" xfId="0" applyNumberFormat="1" applyFill="1" applyBorder="1" applyAlignment="1">
      <alignment/>
    </xf>
    <xf numFmtId="49" fontId="6" fillId="0" borderId="11" xfId="0" applyNumberFormat="1" applyFont="1" applyFill="1" applyBorder="1" applyAlignment="1">
      <alignment horizontal="center" vertical="top"/>
    </xf>
    <xf numFmtId="3" fontId="6" fillId="0" borderId="11" xfId="0" applyNumberFormat="1" applyFont="1" applyFill="1" applyBorder="1" applyAlignment="1">
      <alignment vertical="top"/>
    </xf>
    <xf numFmtId="49" fontId="6" fillId="0" borderId="12" xfId="0" applyNumberFormat="1" applyFont="1" applyFill="1" applyBorder="1" applyAlignment="1">
      <alignment horizontal="center" vertical="top"/>
    </xf>
    <xf numFmtId="0" fontId="6" fillId="0" borderId="12" xfId="0" applyFont="1" applyFill="1" applyBorder="1" applyAlignment="1">
      <alignment/>
    </xf>
    <xf numFmtId="3" fontId="0" fillId="0" borderId="17" xfId="0" applyNumberFormat="1" applyFill="1" applyBorder="1" applyAlignment="1">
      <alignment/>
    </xf>
    <xf numFmtId="0" fontId="14" fillId="0" borderId="11" xfId="0" applyNumberFormat="1" applyFont="1" applyFill="1" applyBorder="1" applyAlignment="1" applyProtection="1">
      <alignment horizontal="center" vertical="center" wrapText="1"/>
      <protection/>
    </xf>
    <xf numFmtId="3" fontId="6" fillId="0" borderId="12" xfId="0" applyNumberFormat="1" applyFont="1" applyBorder="1" applyAlignment="1">
      <alignment/>
    </xf>
    <xf numFmtId="3" fontId="6" fillId="0" borderId="10" xfId="0" applyNumberFormat="1" applyFont="1" applyBorder="1" applyAlignment="1">
      <alignment/>
    </xf>
    <xf numFmtId="3" fontId="6" fillId="0" borderId="12" xfId="0" applyNumberFormat="1" applyFont="1" applyFill="1" applyBorder="1" applyAlignment="1">
      <alignment/>
    </xf>
    <xf numFmtId="3" fontId="6" fillId="0" borderId="10" xfId="0" applyNumberFormat="1" applyFont="1" applyFill="1" applyBorder="1" applyAlignment="1">
      <alignment/>
    </xf>
    <xf numFmtId="3" fontId="6" fillId="0" borderId="12" xfId="0" applyNumberFormat="1" applyFont="1" applyBorder="1" applyAlignment="1">
      <alignment/>
    </xf>
    <xf numFmtId="3" fontId="6" fillId="0" borderId="10" xfId="0" applyNumberFormat="1" applyFont="1" applyBorder="1" applyAlignment="1">
      <alignment/>
    </xf>
    <xf numFmtId="0" fontId="17"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3" fontId="0" fillId="0" borderId="12" xfId="0" applyNumberFormat="1" applyBorder="1" applyAlignment="1">
      <alignment vertical="center"/>
    </xf>
    <xf numFmtId="3" fontId="0" fillId="0" borderId="10" xfId="0" applyNumberFormat="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0"/>
  <sheetViews>
    <sheetView tabSelected="1" zoomScalePageLayoutView="0" workbookViewId="0" topLeftCell="A1">
      <pane xSplit="5" ySplit="12" topLeftCell="F13" activePane="bottomRight" state="frozen"/>
      <selection pane="topLeft" activeCell="A1" sqref="A1"/>
      <selection pane="topRight" activeCell="F1" sqref="F1"/>
      <selection pane="bottomLeft" activeCell="A13" sqref="A13"/>
      <selection pane="bottomRight" activeCell="G25" sqref="G25"/>
    </sheetView>
  </sheetViews>
  <sheetFormatPr defaultColWidth="9.00390625" defaultRowHeight="12.75"/>
  <cols>
    <col min="2" max="2" width="12.375" style="0" customWidth="1"/>
    <col min="3" max="3" width="10.75390625" style="0" customWidth="1"/>
    <col min="4" max="4" width="54.75390625" style="0" customWidth="1"/>
    <col min="5" max="5" width="11.375" style="0" customWidth="1"/>
    <col min="6" max="6" width="11.25390625" style="62" customWidth="1"/>
    <col min="7" max="7" width="11.375" style="0" customWidth="1"/>
    <col min="8" max="8" width="11.125" style="0" customWidth="1"/>
    <col min="9" max="10" width="10.75390625" style="0" customWidth="1"/>
    <col min="11" max="11" width="9.875" style="62" customWidth="1"/>
    <col min="12" max="12" width="12.375" style="0" customWidth="1"/>
    <col min="13" max="13" width="11.625" style="0" customWidth="1"/>
    <col min="14" max="15" width="10.125" style="0" bestFit="1" customWidth="1"/>
    <col min="16" max="16" width="11.625" style="0" customWidth="1"/>
  </cols>
  <sheetData>
    <row r="1" spans="1:12" ht="12.75">
      <c r="A1" s="2"/>
      <c r="B1" s="2"/>
      <c r="C1" s="2"/>
      <c r="D1" s="2"/>
      <c r="E1" s="2"/>
      <c r="F1" s="51"/>
      <c r="G1" s="2"/>
      <c r="I1" s="2"/>
      <c r="J1" s="2"/>
      <c r="K1" s="50" t="s">
        <v>124</v>
      </c>
      <c r="L1" s="2"/>
    </row>
    <row r="2" spans="1:13" ht="12.75">
      <c r="A2" s="2"/>
      <c r="B2" s="2"/>
      <c r="C2" s="2"/>
      <c r="D2" s="2"/>
      <c r="E2" s="2"/>
      <c r="F2" s="51"/>
      <c r="G2" s="2"/>
      <c r="I2" s="2"/>
      <c r="J2" s="2"/>
      <c r="K2" s="50" t="s">
        <v>125</v>
      </c>
      <c r="L2" s="2"/>
      <c r="M2" s="2"/>
    </row>
    <row r="3" spans="1:13" ht="12.75">
      <c r="A3" s="2"/>
      <c r="B3" s="2"/>
      <c r="C3" s="2"/>
      <c r="D3" s="2"/>
      <c r="E3" s="2"/>
      <c r="F3" s="51"/>
      <c r="G3" s="2"/>
      <c r="I3" s="2"/>
      <c r="J3" s="2"/>
      <c r="K3" s="50" t="s">
        <v>302</v>
      </c>
      <c r="L3" s="2"/>
      <c r="M3" s="2"/>
    </row>
    <row r="4" spans="1:12" ht="12.75">
      <c r="A4" s="2"/>
      <c r="B4" s="2"/>
      <c r="C4" s="2"/>
      <c r="D4" s="2"/>
      <c r="E4" s="2"/>
      <c r="F4" s="51"/>
      <c r="G4" s="2"/>
      <c r="H4" s="2"/>
      <c r="I4" s="2"/>
      <c r="J4" s="2"/>
      <c r="K4" s="51"/>
      <c r="L4" s="2"/>
    </row>
    <row r="5" spans="1:13" ht="12.75">
      <c r="A5" s="2"/>
      <c r="B5" s="29"/>
      <c r="C5" s="2"/>
      <c r="D5" s="2" t="s">
        <v>111</v>
      </c>
      <c r="E5" s="2"/>
      <c r="F5" s="51"/>
      <c r="G5" s="2"/>
      <c r="H5" s="2"/>
      <c r="I5" s="2"/>
      <c r="J5" s="2"/>
      <c r="K5" s="51"/>
      <c r="L5" s="2"/>
      <c r="M5" s="2"/>
    </row>
    <row r="6" spans="1:13" ht="15">
      <c r="A6" s="3"/>
      <c r="B6" s="20"/>
      <c r="D6" s="4" t="s">
        <v>182</v>
      </c>
      <c r="E6" s="4"/>
      <c r="F6" s="63"/>
      <c r="G6" s="4"/>
      <c r="H6" s="4"/>
      <c r="I6" s="4"/>
      <c r="J6" s="4"/>
      <c r="K6" s="52"/>
      <c r="L6" s="27"/>
      <c r="M6" s="3"/>
    </row>
    <row r="7" spans="1:13" ht="12.75" customHeight="1">
      <c r="A7" s="3"/>
      <c r="B7" s="20"/>
      <c r="D7" s="4"/>
      <c r="E7" s="4"/>
      <c r="F7" s="63"/>
      <c r="G7" s="4"/>
      <c r="H7" s="4"/>
      <c r="I7" s="4"/>
      <c r="J7" s="4"/>
      <c r="K7" s="52"/>
      <c r="L7" s="27"/>
      <c r="M7" s="3"/>
    </row>
    <row r="8" spans="1:15" ht="15">
      <c r="A8" s="3"/>
      <c r="B8" s="20"/>
      <c r="D8" s="4"/>
      <c r="E8" s="4"/>
      <c r="F8" s="63"/>
      <c r="G8" s="4"/>
      <c r="H8" s="4"/>
      <c r="I8" s="4"/>
      <c r="J8" s="4"/>
      <c r="K8" s="52"/>
      <c r="L8" s="27"/>
      <c r="M8" s="3"/>
      <c r="O8" t="s">
        <v>42</v>
      </c>
    </row>
    <row r="9" spans="1:16" ht="15.75">
      <c r="A9" s="269" t="s">
        <v>169</v>
      </c>
      <c r="B9" s="269" t="s">
        <v>170</v>
      </c>
      <c r="C9" s="272" t="s">
        <v>171</v>
      </c>
      <c r="D9" s="259" t="s">
        <v>172</v>
      </c>
      <c r="E9" s="268" t="s">
        <v>173</v>
      </c>
      <c r="F9" s="268"/>
      <c r="G9" s="268"/>
      <c r="H9" s="268"/>
      <c r="I9" s="268"/>
      <c r="J9" s="268" t="s">
        <v>174</v>
      </c>
      <c r="K9" s="268"/>
      <c r="L9" s="268"/>
      <c r="M9" s="268"/>
      <c r="N9" s="268"/>
      <c r="O9" s="268"/>
      <c r="P9" s="268" t="s">
        <v>175</v>
      </c>
    </row>
    <row r="10" spans="1:16" ht="12.75">
      <c r="A10" s="270"/>
      <c r="B10" s="270"/>
      <c r="C10" s="272"/>
      <c r="D10" s="267"/>
      <c r="E10" s="267" t="s">
        <v>176</v>
      </c>
      <c r="F10" s="266" t="s">
        <v>177</v>
      </c>
      <c r="G10" s="267" t="s">
        <v>100</v>
      </c>
      <c r="H10" s="267"/>
      <c r="I10" s="266" t="s">
        <v>178</v>
      </c>
      <c r="J10" s="267" t="s">
        <v>176</v>
      </c>
      <c r="K10" s="266" t="s">
        <v>177</v>
      </c>
      <c r="L10" s="267" t="s">
        <v>100</v>
      </c>
      <c r="M10" s="267"/>
      <c r="N10" s="266" t="s">
        <v>178</v>
      </c>
      <c r="O10" s="77" t="s">
        <v>100</v>
      </c>
      <c r="P10" s="268"/>
    </row>
    <row r="11" spans="1:16" ht="12.75">
      <c r="A11" s="270"/>
      <c r="B11" s="270"/>
      <c r="C11" s="272"/>
      <c r="D11" s="267"/>
      <c r="E11" s="267"/>
      <c r="F11" s="266"/>
      <c r="G11" s="267" t="s">
        <v>179</v>
      </c>
      <c r="H11" s="267" t="s">
        <v>180</v>
      </c>
      <c r="I11" s="266"/>
      <c r="J11" s="267"/>
      <c r="K11" s="266"/>
      <c r="L11" s="267" t="s">
        <v>179</v>
      </c>
      <c r="M11" s="267" t="s">
        <v>180</v>
      </c>
      <c r="N11" s="266"/>
      <c r="O11" s="259" t="s">
        <v>181</v>
      </c>
      <c r="P11" s="268"/>
    </row>
    <row r="12" spans="1:16" ht="68.25" customHeight="1">
      <c r="A12" s="271"/>
      <c r="B12" s="271"/>
      <c r="C12" s="272"/>
      <c r="D12" s="267"/>
      <c r="E12" s="267"/>
      <c r="F12" s="266"/>
      <c r="G12" s="267"/>
      <c r="H12" s="267"/>
      <c r="I12" s="266"/>
      <c r="J12" s="267"/>
      <c r="K12" s="266"/>
      <c r="L12" s="267"/>
      <c r="M12" s="267"/>
      <c r="N12" s="266"/>
      <c r="O12" s="259"/>
      <c r="P12" s="268"/>
    </row>
    <row r="13" spans="1:16" ht="13.5" thickBot="1">
      <c r="A13" s="111">
        <v>1</v>
      </c>
      <c r="B13" s="111">
        <v>2</v>
      </c>
      <c r="C13" s="111">
        <v>3</v>
      </c>
      <c r="D13" s="112">
        <v>4</v>
      </c>
      <c r="E13" s="112">
        <v>5</v>
      </c>
      <c r="F13" s="113">
        <v>6</v>
      </c>
      <c r="G13" s="112">
        <v>7</v>
      </c>
      <c r="H13" s="112">
        <v>8</v>
      </c>
      <c r="I13" s="112">
        <v>9</v>
      </c>
      <c r="J13" s="112">
        <v>10</v>
      </c>
      <c r="K13" s="114">
        <v>11</v>
      </c>
      <c r="L13" s="111">
        <v>12</v>
      </c>
      <c r="M13" s="111">
        <v>13</v>
      </c>
      <c r="N13" s="111">
        <v>14</v>
      </c>
      <c r="O13" s="111">
        <v>15</v>
      </c>
      <c r="P13" s="111">
        <v>16</v>
      </c>
    </row>
    <row r="14" spans="1:16" ht="15.75" thickBot="1">
      <c r="A14" s="243" t="s">
        <v>288</v>
      </c>
      <c r="B14" s="115"/>
      <c r="C14" s="47"/>
      <c r="D14" s="116" t="s">
        <v>183</v>
      </c>
      <c r="E14" s="15">
        <f>SUM(E15:E21)</f>
        <v>7321635</v>
      </c>
      <c r="F14" s="15">
        <f aca="true" t="shared" si="0" ref="F14:O14">SUM(F15:F21)</f>
        <v>7321635</v>
      </c>
      <c r="G14" s="15">
        <f t="shared" si="0"/>
        <v>3714530</v>
      </c>
      <c r="H14" s="15">
        <f t="shared" si="0"/>
        <v>578931</v>
      </c>
      <c r="I14" s="15">
        <f t="shared" si="0"/>
        <v>0</v>
      </c>
      <c r="J14" s="15">
        <f t="shared" si="0"/>
        <v>213900</v>
      </c>
      <c r="K14" s="15">
        <f t="shared" si="0"/>
        <v>55900</v>
      </c>
      <c r="L14" s="15">
        <f t="shared" si="0"/>
        <v>0</v>
      </c>
      <c r="M14" s="15">
        <f t="shared" si="0"/>
        <v>0</v>
      </c>
      <c r="N14" s="15">
        <f t="shared" si="0"/>
        <v>158000</v>
      </c>
      <c r="O14" s="16">
        <f t="shared" si="0"/>
        <v>0</v>
      </c>
      <c r="P14" s="19">
        <f>SUM(E14,J14)</f>
        <v>7535535</v>
      </c>
    </row>
    <row r="15" spans="1:16" ht="12.75">
      <c r="A15" s="123" t="s">
        <v>192</v>
      </c>
      <c r="B15" s="123" t="s">
        <v>0</v>
      </c>
      <c r="C15" s="123"/>
      <c r="D15" s="5" t="s">
        <v>1</v>
      </c>
      <c r="E15" s="212">
        <v>6280235</v>
      </c>
      <c r="F15" s="213">
        <v>6280235</v>
      </c>
      <c r="G15" s="26">
        <v>3714530</v>
      </c>
      <c r="H15" s="26">
        <v>578931</v>
      </c>
      <c r="I15" s="26"/>
      <c r="J15" s="26">
        <v>65900</v>
      </c>
      <c r="K15" s="55">
        <v>55900</v>
      </c>
      <c r="L15" s="183"/>
      <c r="M15" s="183"/>
      <c r="N15" s="183">
        <v>10000</v>
      </c>
      <c r="O15" s="183"/>
      <c r="P15" s="182">
        <f>SUM(E15,J15)</f>
        <v>6346135</v>
      </c>
    </row>
    <row r="16" spans="1:16" ht="12.75">
      <c r="A16" s="39" t="s">
        <v>193</v>
      </c>
      <c r="B16" s="117" t="s">
        <v>9</v>
      </c>
      <c r="C16" s="117"/>
      <c r="D16" s="119" t="s">
        <v>38</v>
      </c>
      <c r="E16" s="214">
        <v>300000</v>
      </c>
      <c r="F16" s="214">
        <v>300000</v>
      </c>
      <c r="G16" s="185"/>
      <c r="H16" s="186"/>
      <c r="I16" s="185"/>
      <c r="J16" s="185"/>
      <c r="K16" s="185"/>
      <c r="L16" s="185"/>
      <c r="M16" s="186"/>
      <c r="N16" s="187"/>
      <c r="O16" s="185"/>
      <c r="P16" s="182">
        <f aca="true" t="shared" si="1" ref="P16:P21">SUM(E16,J16)</f>
        <v>300000</v>
      </c>
    </row>
    <row r="17" spans="1:16" ht="12.75">
      <c r="A17" s="39" t="s">
        <v>194</v>
      </c>
      <c r="B17" s="40" t="s">
        <v>46</v>
      </c>
      <c r="C17" s="40"/>
      <c r="D17" s="6" t="s">
        <v>47</v>
      </c>
      <c r="E17" s="214">
        <v>40000</v>
      </c>
      <c r="F17" s="214">
        <v>40000</v>
      </c>
      <c r="G17" s="120"/>
      <c r="H17" s="121"/>
      <c r="I17" s="120"/>
      <c r="J17" s="120"/>
      <c r="K17" s="120"/>
      <c r="L17" s="120"/>
      <c r="M17" s="121"/>
      <c r="N17" s="120"/>
      <c r="O17" s="120"/>
      <c r="P17" s="182">
        <f t="shared" si="1"/>
        <v>40000</v>
      </c>
    </row>
    <row r="18" spans="1:16" ht="12.75">
      <c r="A18" s="40" t="s">
        <v>195</v>
      </c>
      <c r="B18" s="40" t="s">
        <v>48</v>
      </c>
      <c r="C18" s="40"/>
      <c r="D18" s="6" t="s">
        <v>49</v>
      </c>
      <c r="E18" s="215">
        <v>140000</v>
      </c>
      <c r="F18" s="214">
        <v>140000</v>
      </c>
      <c r="G18" s="11"/>
      <c r="H18" s="57"/>
      <c r="I18" s="11"/>
      <c r="J18" s="11"/>
      <c r="K18" s="11"/>
      <c r="L18" s="11"/>
      <c r="M18" s="57"/>
      <c r="N18" s="11"/>
      <c r="O18" s="122"/>
      <c r="P18" s="182">
        <f t="shared" si="1"/>
        <v>140000</v>
      </c>
    </row>
    <row r="19" spans="1:16" ht="12.75">
      <c r="A19" s="118" t="s">
        <v>196</v>
      </c>
      <c r="B19" s="40" t="s">
        <v>44</v>
      </c>
      <c r="C19" s="40"/>
      <c r="D19" s="6" t="s">
        <v>45</v>
      </c>
      <c r="E19" s="215">
        <f>20000+50000</f>
        <v>70000</v>
      </c>
      <c r="F19" s="214">
        <v>70000</v>
      </c>
      <c r="G19" s="11"/>
      <c r="H19" s="57"/>
      <c r="I19" s="11"/>
      <c r="J19" s="11"/>
      <c r="K19" s="11"/>
      <c r="L19" s="11"/>
      <c r="M19" s="57"/>
      <c r="N19" s="11"/>
      <c r="O19" s="122"/>
      <c r="P19" s="182">
        <f t="shared" si="1"/>
        <v>70000</v>
      </c>
    </row>
    <row r="20" spans="1:16" ht="12.75">
      <c r="A20" s="40" t="s">
        <v>197</v>
      </c>
      <c r="B20" s="118" t="s">
        <v>97</v>
      </c>
      <c r="C20" s="118"/>
      <c r="D20" s="61" t="s">
        <v>14</v>
      </c>
      <c r="E20" s="214">
        <f>60000+30000+32400</f>
        <v>122400</v>
      </c>
      <c r="F20" s="214">
        <v>122400</v>
      </c>
      <c r="G20" s="11"/>
      <c r="H20" s="57"/>
      <c r="I20" s="11"/>
      <c r="J20" s="11"/>
      <c r="K20" s="11"/>
      <c r="L20" s="11"/>
      <c r="M20" s="57"/>
      <c r="N20" s="11"/>
      <c r="O20" s="122"/>
      <c r="P20" s="182">
        <f t="shared" si="1"/>
        <v>122400</v>
      </c>
    </row>
    <row r="21" spans="1:16" ht="24.75" thickBot="1">
      <c r="A21" s="124" t="s">
        <v>198</v>
      </c>
      <c r="B21" s="125" t="s">
        <v>18</v>
      </c>
      <c r="C21" s="125"/>
      <c r="D21" s="126" t="s">
        <v>94</v>
      </c>
      <c r="E21" s="242">
        <v>369000</v>
      </c>
      <c r="F21" s="242">
        <v>369000</v>
      </c>
      <c r="G21" s="13"/>
      <c r="H21" s="59"/>
      <c r="I21" s="59"/>
      <c r="J21" s="13">
        <v>148000</v>
      </c>
      <c r="K21" s="13"/>
      <c r="L21" s="13"/>
      <c r="M21" s="59"/>
      <c r="N21" s="59">
        <v>148000</v>
      </c>
      <c r="O21" s="127"/>
      <c r="P21" s="188">
        <f t="shared" si="1"/>
        <v>517000</v>
      </c>
    </row>
    <row r="22" spans="1:16" ht="13.5" thickBot="1">
      <c r="A22" s="244" t="s">
        <v>289</v>
      </c>
      <c r="B22" s="128"/>
      <c r="C22" s="129"/>
      <c r="D22" s="116" t="s">
        <v>37</v>
      </c>
      <c r="E22" s="15">
        <f aca="true" t="shared" si="2" ref="E22:O22">SUM(E23:E34)</f>
        <v>274489496</v>
      </c>
      <c r="F22" s="15">
        <f t="shared" si="2"/>
        <v>274489496</v>
      </c>
      <c r="G22" s="15">
        <f t="shared" si="2"/>
        <v>137226468</v>
      </c>
      <c r="H22" s="15">
        <f t="shared" si="2"/>
        <v>70552782</v>
      </c>
      <c r="I22" s="15">
        <f t="shared" si="2"/>
        <v>0</v>
      </c>
      <c r="J22" s="15">
        <f t="shared" si="2"/>
        <v>7525689</v>
      </c>
      <c r="K22" s="15">
        <f t="shared" si="2"/>
        <v>7525689</v>
      </c>
      <c r="L22" s="15">
        <f t="shared" si="2"/>
        <v>44496</v>
      </c>
      <c r="M22" s="15">
        <f t="shared" si="2"/>
        <v>2642841</v>
      </c>
      <c r="N22" s="15">
        <f t="shared" si="2"/>
        <v>0</v>
      </c>
      <c r="O22" s="16">
        <f t="shared" si="2"/>
        <v>0</v>
      </c>
      <c r="P22" s="19">
        <f aca="true" t="shared" si="3" ref="P22:P108">SUM(E22,J22)</f>
        <v>282015185</v>
      </c>
    </row>
    <row r="23" spans="1:16" ht="12.75">
      <c r="A23" s="138" t="s">
        <v>199</v>
      </c>
      <c r="B23" s="130" t="s">
        <v>0</v>
      </c>
      <c r="C23" s="130"/>
      <c r="D23" s="74" t="s">
        <v>1</v>
      </c>
      <c r="E23" s="54">
        <v>792124</v>
      </c>
      <c r="F23" s="14">
        <v>792124</v>
      </c>
      <c r="G23" s="14">
        <v>555968</v>
      </c>
      <c r="H23" s="54">
        <v>26840</v>
      </c>
      <c r="I23" s="14"/>
      <c r="J23" s="14"/>
      <c r="K23" s="14"/>
      <c r="L23" s="14"/>
      <c r="M23" s="54"/>
      <c r="N23" s="14"/>
      <c r="O23" s="28"/>
      <c r="P23" s="182">
        <f t="shared" si="3"/>
        <v>792124</v>
      </c>
    </row>
    <row r="24" spans="1:16" s="62" customFormat="1" ht="12.75">
      <c r="A24" s="118" t="s">
        <v>200</v>
      </c>
      <c r="B24" s="117" t="s">
        <v>52</v>
      </c>
      <c r="C24" s="117"/>
      <c r="D24" s="75" t="s">
        <v>53</v>
      </c>
      <c r="E24" s="57">
        <f>114205901-1128880+1000000+22</f>
        <v>114077043</v>
      </c>
      <c r="F24" s="57">
        <f>113077021+1000000+22</f>
        <v>114077043</v>
      </c>
      <c r="G24" s="57">
        <v>50929626</v>
      </c>
      <c r="H24" s="57">
        <f>35818130-1128880</f>
        <v>34689250</v>
      </c>
      <c r="I24" s="57"/>
      <c r="J24" s="57">
        <v>4328856</v>
      </c>
      <c r="K24" s="57">
        <v>4328856</v>
      </c>
      <c r="L24" s="57">
        <v>5797</v>
      </c>
      <c r="M24" s="57">
        <v>348</v>
      </c>
      <c r="N24" s="57"/>
      <c r="O24" s="45"/>
      <c r="P24" s="182">
        <f t="shared" si="3"/>
        <v>118405899</v>
      </c>
    </row>
    <row r="25" spans="1:16" s="62" customFormat="1" ht="12.75">
      <c r="A25" s="118" t="s">
        <v>201</v>
      </c>
      <c r="B25" s="117" t="s">
        <v>54</v>
      </c>
      <c r="C25" s="117"/>
      <c r="D25" s="75" t="s">
        <v>55</v>
      </c>
      <c r="E25" s="21">
        <f>135111440+299222-22</f>
        <v>135410640</v>
      </c>
      <c r="F25" s="57">
        <f>135111440+299222-22</f>
        <v>135410640</v>
      </c>
      <c r="G25" s="57">
        <f>72759700</f>
        <v>72759700</v>
      </c>
      <c r="H25" s="57">
        <f>34664255+4791-4594012</f>
        <v>30075034</v>
      </c>
      <c r="I25" s="57"/>
      <c r="J25" s="57">
        <v>2846358</v>
      </c>
      <c r="K25" s="57">
        <v>2846358</v>
      </c>
      <c r="L25" s="57"/>
      <c r="M25" s="57">
        <v>2517744</v>
      </c>
      <c r="N25" s="57"/>
      <c r="O25" s="120"/>
      <c r="P25" s="182">
        <f t="shared" si="3"/>
        <v>138256998</v>
      </c>
    </row>
    <row r="26" spans="1:16" s="62" customFormat="1" ht="12.75">
      <c r="A26" s="118" t="s">
        <v>202</v>
      </c>
      <c r="B26" s="117" t="s">
        <v>56</v>
      </c>
      <c r="C26" s="117"/>
      <c r="D26" s="75" t="s">
        <v>57</v>
      </c>
      <c r="E26" s="57">
        <v>2779270</v>
      </c>
      <c r="F26" s="57">
        <v>2779270</v>
      </c>
      <c r="G26" s="57">
        <v>1555000</v>
      </c>
      <c r="H26" s="57">
        <v>638981</v>
      </c>
      <c r="I26" s="57"/>
      <c r="J26" s="57">
        <v>12161</v>
      </c>
      <c r="K26" s="57">
        <v>12161</v>
      </c>
      <c r="L26" s="57"/>
      <c r="M26" s="57">
        <v>11712</v>
      </c>
      <c r="N26" s="57"/>
      <c r="O26" s="122"/>
      <c r="P26" s="182">
        <f t="shared" si="3"/>
        <v>2791431</v>
      </c>
    </row>
    <row r="27" spans="1:16" s="10" customFormat="1" ht="24">
      <c r="A27" s="117" t="s">
        <v>203</v>
      </c>
      <c r="B27" s="117" t="s">
        <v>58</v>
      </c>
      <c r="C27" s="117"/>
      <c r="D27" s="137" t="s">
        <v>96</v>
      </c>
      <c r="E27" s="197">
        <v>3331090</v>
      </c>
      <c r="F27" s="190">
        <v>3331090</v>
      </c>
      <c r="G27" s="190">
        <v>2160600</v>
      </c>
      <c r="H27" s="197">
        <v>339435</v>
      </c>
      <c r="I27" s="134"/>
      <c r="J27" s="190">
        <v>52883</v>
      </c>
      <c r="K27" s="190">
        <v>52883</v>
      </c>
      <c r="L27" s="134"/>
      <c r="M27" s="197">
        <v>41882</v>
      </c>
      <c r="N27" s="134"/>
      <c r="O27" s="135"/>
      <c r="P27" s="182">
        <f t="shared" si="3"/>
        <v>3383973</v>
      </c>
    </row>
    <row r="28" spans="1:16" ht="12.75">
      <c r="A28" s="118" t="s">
        <v>204</v>
      </c>
      <c r="B28" s="117" t="s">
        <v>59</v>
      </c>
      <c r="C28" s="117"/>
      <c r="D28" s="75" t="s">
        <v>60</v>
      </c>
      <c r="E28" s="203">
        <v>6395385</v>
      </c>
      <c r="F28" s="204">
        <f>6395385</f>
        <v>6395385</v>
      </c>
      <c r="G28" s="204">
        <f>3200400</f>
        <v>3200400</v>
      </c>
      <c r="H28" s="203">
        <f>1981080</f>
        <v>1981080</v>
      </c>
      <c r="I28" s="11"/>
      <c r="J28" s="11">
        <v>98715</v>
      </c>
      <c r="K28" s="11">
        <v>98715</v>
      </c>
      <c r="L28" s="11">
        <v>38699</v>
      </c>
      <c r="M28" s="57">
        <v>12964</v>
      </c>
      <c r="N28" s="11"/>
      <c r="O28" s="122"/>
      <c r="P28" s="182">
        <f t="shared" si="3"/>
        <v>6494100</v>
      </c>
    </row>
    <row r="29" spans="1:16" ht="12.75">
      <c r="A29" s="117" t="s">
        <v>205</v>
      </c>
      <c r="B29" s="117" t="s">
        <v>61</v>
      </c>
      <c r="C29" s="117"/>
      <c r="D29" s="75" t="s">
        <v>62</v>
      </c>
      <c r="E29" s="197">
        <v>891436</v>
      </c>
      <c r="F29" s="190">
        <v>891436</v>
      </c>
      <c r="G29" s="190">
        <v>467300</v>
      </c>
      <c r="H29" s="197">
        <v>55498</v>
      </c>
      <c r="I29" s="121"/>
      <c r="J29" s="121"/>
      <c r="K29" s="121"/>
      <c r="L29" s="121"/>
      <c r="M29" s="121"/>
      <c r="N29" s="120"/>
      <c r="O29" s="136"/>
      <c r="P29" s="182">
        <f t="shared" si="3"/>
        <v>891436</v>
      </c>
    </row>
    <row r="30" spans="1:16" ht="12.75">
      <c r="A30" s="118" t="s">
        <v>206</v>
      </c>
      <c r="B30" s="117" t="s">
        <v>63</v>
      </c>
      <c r="C30" s="117"/>
      <c r="D30" s="75" t="s">
        <v>64</v>
      </c>
      <c r="E30" s="45">
        <v>1807246</v>
      </c>
      <c r="F30" s="21">
        <v>1807246</v>
      </c>
      <c r="G30" s="21">
        <v>1098874</v>
      </c>
      <c r="H30" s="45">
        <v>185630</v>
      </c>
      <c r="I30" s="21"/>
      <c r="J30" s="21"/>
      <c r="K30" s="21"/>
      <c r="L30" s="21"/>
      <c r="M30" s="45"/>
      <c r="N30" s="21"/>
      <c r="O30" s="21"/>
      <c r="P30" s="182">
        <f t="shared" si="3"/>
        <v>1807246</v>
      </c>
    </row>
    <row r="31" spans="1:16" ht="12.75">
      <c r="A31" s="118" t="s">
        <v>207</v>
      </c>
      <c r="B31" s="117" t="s">
        <v>65</v>
      </c>
      <c r="C31" s="117"/>
      <c r="D31" s="75" t="s">
        <v>66</v>
      </c>
      <c r="E31" s="45">
        <v>2287420</v>
      </c>
      <c r="F31" s="21">
        <v>2287420</v>
      </c>
      <c r="G31" s="21">
        <v>1438400</v>
      </c>
      <c r="H31" s="45">
        <v>312711</v>
      </c>
      <c r="I31" s="21"/>
      <c r="J31" s="21">
        <v>12832</v>
      </c>
      <c r="K31" s="21">
        <v>12832</v>
      </c>
      <c r="L31" s="21"/>
      <c r="M31" s="45">
        <v>11090</v>
      </c>
      <c r="N31" s="21"/>
      <c r="O31" s="21"/>
      <c r="P31" s="182">
        <f t="shared" si="3"/>
        <v>2300252</v>
      </c>
    </row>
    <row r="32" spans="1:16" ht="12.75">
      <c r="A32" s="118" t="s">
        <v>208</v>
      </c>
      <c r="B32" s="39" t="s">
        <v>101</v>
      </c>
      <c r="C32" s="39"/>
      <c r="D32" s="23" t="s">
        <v>102</v>
      </c>
      <c r="E32" s="45">
        <v>60000</v>
      </c>
      <c r="F32" s="21">
        <v>60000</v>
      </c>
      <c r="G32" s="21"/>
      <c r="H32" s="45"/>
      <c r="I32" s="21"/>
      <c r="J32" s="21"/>
      <c r="K32" s="21"/>
      <c r="L32" s="21"/>
      <c r="M32" s="45"/>
      <c r="N32" s="21"/>
      <c r="O32" s="21"/>
      <c r="P32" s="182">
        <f t="shared" si="3"/>
        <v>60000</v>
      </c>
    </row>
    <row r="33" spans="1:16" ht="24">
      <c r="A33" s="125" t="s">
        <v>209</v>
      </c>
      <c r="B33" s="225" t="s">
        <v>99</v>
      </c>
      <c r="C33" s="131"/>
      <c r="D33" s="232" t="s">
        <v>191</v>
      </c>
      <c r="E33" s="226">
        <v>90500</v>
      </c>
      <c r="F33" s="227">
        <v>90500</v>
      </c>
      <c r="G33" s="227"/>
      <c r="H33" s="226"/>
      <c r="I33" s="227"/>
      <c r="J33" s="227"/>
      <c r="K33" s="227"/>
      <c r="L33" s="227"/>
      <c r="M33" s="226"/>
      <c r="N33" s="227"/>
      <c r="O33" s="227"/>
      <c r="P33" s="182">
        <f t="shared" si="3"/>
        <v>90500</v>
      </c>
    </row>
    <row r="34" spans="1:16" ht="13.5" thickBot="1">
      <c r="A34" s="125" t="s">
        <v>210</v>
      </c>
      <c r="B34" s="131" t="s">
        <v>3</v>
      </c>
      <c r="C34" s="131"/>
      <c r="D34" s="24" t="s">
        <v>67</v>
      </c>
      <c r="E34" s="56">
        <v>6567342</v>
      </c>
      <c r="F34" s="25">
        <v>6567342</v>
      </c>
      <c r="G34" s="25">
        <v>3060600</v>
      </c>
      <c r="H34" s="56">
        <v>2248323</v>
      </c>
      <c r="I34" s="25"/>
      <c r="J34" s="25">
        <v>173884</v>
      </c>
      <c r="K34" s="25">
        <v>173884</v>
      </c>
      <c r="L34" s="25"/>
      <c r="M34" s="56">
        <v>47101</v>
      </c>
      <c r="N34" s="25"/>
      <c r="O34" s="25"/>
      <c r="P34" s="188">
        <f t="shared" si="3"/>
        <v>6741226</v>
      </c>
    </row>
    <row r="35" spans="1:16" ht="13.5" thickBot="1">
      <c r="A35" s="245" t="s">
        <v>290</v>
      </c>
      <c r="B35" s="139"/>
      <c r="C35" s="140"/>
      <c r="D35" s="141" t="s">
        <v>25</v>
      </c>
      <c r="E35" s="58">
        <f>SUM(E36:E43)</f>
        <v>5459338</v>
      </c>
      <c r="F35" s="58">
        <f aca="true" t="shared" si="4" ref="F35:O35">SUM(F36:F43)</f>
        <v>5459338</v>
      </c>
      <c r="G35" s="58">
        <f t="shared" si="4"/>
        <v>2774727</v>
      </c>
      <c r="H35" s="58">
        <f t="shared" si="4"/>
        <v>751916</v>
      </c>
      <c r="I35" s="58">
        <f t="shared" si="4"/>
        <v>0</v>
      </c>
      <c r="J35" s="58">
        <f t="shared" si="4"/>
        <v>150818</v>
      </c>
      <c r="K35" s="58">
        <f t="shared" si="4"/>
        <v>140818</v>
      </c>
      <c r="L35" s="58">
        <f t="shared" si="4"/>
        <v>0</v>
      </c>
      <c r="M35" s="58">
        <f t="shared" si="4"/>
        <v>110420</v>
      </c>
      <c r="N35" s="58">
        <f t="shared" si="4"/>
        <v>10000</v>
      </c>
      <c r="O35" s="73">
        <f t="shared" si="4"/>
        <v>0</v>
      </c>
      <c r="P35" s="19">
        <f t="shared" si="3"/>
        <v>5610156</v>
      </c>
    </row>
    <row r="36" spans="1:16" ht="12.75">
      <c r="A36" s="138" t="s">
        <v>211</v>
      </c>
      <c r="B36" s="123" t="s">
        <v>0</v>
      </c>
      <c r="C36" s="123"/>
      <c r="D36" s="5" t="s">
        <v>1</v>
      </c>
      <c r="E36" s="55">
        <v>422401</v>
      </c>
      <c r="F36" s="26">
        <v>422401</v>
      </c>
      <c r="G36" s="26">
        <v>269992</v>
      </c>
      <c r="H36" s="55">
        <v>37402</v>
      </c>
      <c r="I36" s="26"/>
      <c r="J36" s="26"/>
      <c r="K36" s="26"/>
      <c r="L36" s="26"/>
      <c r="M36" s="55"/>
      <c r="N36" s="26"/>
      <c r="O36" s="26"/>
      <c r="P36" s="182">
        <f t="shared" si="3"/>
        <v>422401</v>
      </c>
    </row>
    <row r="37" spans="1:16" ht="12.75">
      <c r="A37" s="118" t="s">
        <v>212</v>
      </c>
      <c r="B37" s="40" t="s">
        <v>79</v>
      </c>
      <c r="C37" s="40"/>
      <c r="D37" s="6" t="s">
        <v>135</v>
      </c>
      <c r="E37" s="45">
        <f>598087+40000</f>
        <v>638087</v>
      </c>
      <c r="F37" s="21">
        <f>598087+40000</f>
        <v>638087</v>
      </c>
      <c r="G37" s="122">
        <v>413876</v>
      </c>
      <c r="H37" s="45">
        <v>38774</v>
      </c>
      <c r="I37" s="21"/>
      <c r="J37" s="21"/>
      <c r="K37" s="21"/>
      <c r="L37" s="21"/>
      <c r="M37" s="45"/>
      <c r="N37" s="21"/>
      <c r="O37" s="21"/>
      <c r="P37" s="182">
        <f t="shared" si="3"/>
        <v>638087</v>
      </c>
    </row>
    <row r="38" spans="1:16" ht="24">
      <c r="A38" s="118" t="s">
        <v>213</v>
      </c>
      <c r="B38" s="40" t="s">
        <v>80</v>
      </c>
      <c r="C38" s="40"/>
      <c r="D38" s="142" t="s">
        <v>136</v>
      </c>
      <c r="E38" s="45">
        <v>10000</v>
      </c>
      <c r="F38" s="21">
        <v>10000</v>
      </c>
      <c r="G38" s="21"/>
      <c r="H38" s="45"/>
      <c r="I38" s="21"/>
      <c r="J38" s="21"/>
      <c r="K38" s="21"/>
      <c r="L38" s="21"/>
      <c r="M38" s="45"/>
      <c r="N38" s="21"/>
      <c r="O38" s="21"/>
      <c r="P38" s="182">
        <f t="shared" si="3"/>
        <v>10000</v>
      </c>
    </row>
    <row r="39" spans="1:16" ht="24">
      <c r="A39" s="40" t="s">
        <v>214</v>
      </c>
      <c r="B39" s="40" t="s">
        <v>26</v>
      </c>
      <c r="C39" s="40"/>
      <c r="D39" s="142" t="s">
        <v>137</v>
      </c>
      <c r="E39" s="21">
        <v>355000</v>
      </c>
      <c r="F39" s="21">
        <v>355000</v>
      </c>
      <c r="G39" s="21"/>
      <c r="H39" s="45"/>
      <c r="I39" s="21"/>
      <c r="J39" s="21"/>
      <c r="K39" s="21"/>
      <c r="L39" s="21"/>
      <c r="M39" s="45"/>
      <c r="N39" s="21"/>
      <c r="O39" s="21"/>
      <c r="P39" s="182">
        <f t="shared" si="3"/>
        <v>355000</v>
      </c>
    </row>
    <row r="40" spans="1:16" ht="12.75">
      <c r="A40" s="40" t="s">
        <v>215</v>
      </c>
      <c r="B40" s="40" t="s">
        <v>81</v>
      </c>
      <c r="C40" s="40"/>
      <c r="D40" s="6" t="s">
        <v>82</v>
      </c>
      <c r="E40" s="21">
        <v>3275323</v>
      </c>
      <c r="F40" s="21">
        <v>3275323</v>
      </c>
      <c r="G40" s="21">
        <v>1875324</v>
      </c>
      <c r="H40" s="45">
        <v>640540</v>
      </c>
      <c r="I40" s="21"/>
      <c r="J40" s="21">
        <v>150818</v>
      </c>
      <c r="K40" s="21">
        <v>140818</v>
      </c>
      <c r="L40" s="21"/>
      <c r="M40" s="45">
        <v>110420</v>
      </c>
      <c r="N40" s="21">
        <v>10000</v>
      </c>
      <c r="O40" s="21"/>
      <c r="P40" s="182">
        <f t="shared" si="3"/>
        <v>3426141</v>
      </c>
    </row>
    <row r="41" spans="1:16" ht="12.75">
      <c r="A41" s="40" t="s">
        <v>216</v>
      </c>
      <c r="B41" s="40" t="s">
        <v>83</v>
      </c>
      <c r="C41" s="40"/>
      <c r="D41" s="6" t="s">
        <v>14</v>
      </c>
      <c r="E41" s="21">
        <v>178200</v>
      </c>
      <c r="F41" s="21">
        <v>178200</v>
      </c>
      <c r="G41" s="21"/>
      <c r="H41" s="45"/>
      <c r="I41" s="21"/>
      <c r="J41" s="21"/>
      <c r="K41" s="21"/>
      <c r="L41" s="21"/>
      <c r="M41" s="45"/>
      <c r="N41" s="21"/>
      <c r="O41" s="21"/>
      <c r="P41" s="182">
        <f t="shared" si="3"/>
        <v>178200</v>
      </c>
    </row>
    <row r="42" spans="1:16" ht="12.75">
      <c r="A42" s="40" t="s">
        <v>217</v>
      </c>
      <c r="B42" s="40" t="s">
        <v>147</v>
      </c>
      <c r="C42" s="40"/>
      <c r="D42" s="6" t="s">
        <v>148</v>
      </c>
      <c r="E42" s="21">
        <v>240000</v>
      </c>
      <c r="F42" s="21">
        <v>240000</v>
      </c>
      <c r="G42" s="21"/>
      <c r="H42" s="45"/>
      <c r="I42" s="21"/>
      <c r="J42" s="21"/>
      <c r="K42" s="21"/>
      <c r="L42" s="21"/>
      <c r="M42" s="45"/>
      <c r="N42" s="21"/>
      <c r="O42" s="21"/>
      <c r="P42" s="182">
        <f t="shared" si="3"/>
        <v>240000</v>
      </c>
    </row>
    <row r="43" spans="1:16" ht="13.5" thickBot="1">
      <c r="A43" s="131" t="s">
        <v>218</v>
      </c>
      <c r="B43" s="124" t="s">
        <v>59</v>
      </c>
      <c r="C43" s="124"/>
      <c r="D43" s="24" t="s">
        <v>60</v>
      </c>
      <c r="E43" s="25">
        <v>340327</v>
      </c>
      <c r="F43" s="25">
        <v>340327</v>
      </c>
      <c r="G43" s="25">
        <v>215535</v>
      </c>
      <c r="H43" s="56">
        <v>35200</v>
      </c>
      <c r="I43" s="25"/>
      <c r="J43" s="143"/>
      <c r="K43" s="143"/>
      <c r="L43" s="143"/>
      <c r="M43" s="144"/>
      <c r="N43" s="143"/>
      <c r="O43" s="143"/>
      <c r="P43" s="188">
        <f t="shared" si="3"/>
        <v>340327</v>
      </c>
    </row>
    <row r="44" spans="1:16" ht="13.5" thickBot="1">
      <c r="A44" s="244" t="s">
        <v>291</v>
      </c>
      <c r="B44" s="145"/>
      <c r="C44" s="146"/>
      <c r="D44" s="147" t="s">
        <v>103</v>
      </c>
      <c r="E44" s="177">
        <f>SUM(E45:E50)</f>
        <v>7616617</v>
      </c>
      <c r="F44" s="177">
        <f aca="true" t="shared" si="5" ref="F44:O44">SUM(F45:F50)</f>
        <v>7616617</v>
      </c>
      <c r="G44" s="177">
        <f t="shared" si="5"/>
        <v>3939003</v>
      </c>
      <c r="H44" s="177">
        <f t="shared" si="5"/>
        <v>1352410</v>
      </c>
      <c r="I44" s="177">
        <f t="shared" si="5"/>
        <v>0</v>
      </c>
      <c r="J44" s="177">
        <f t="shared" si="5"/>
        <v>27447</v>
      </c>
      <c r="K44" s="177">
        <f t="shared" si="5"/>
        <v>27447</v>
      </c>
      <c r="L44" s="177">
        <f t="shared" si="5"/>
        <v>0</v>
      </c>
      <c r="M44" s="177">
        <f t="shared" si="5"/>
        <v>5605</v>
      </c>
      <c r="N44" s="177">
        <f t="shared" si="5"/>
        <v>0</v>
      </c>
      <c r="O44" s="178">
        <f t="shared" si="5"/>
        <v>0</v>
      </c>
      <c r="P44" s="19">
        <f t="shared" si="3"/>
        <v>7644064</v>
      </c>
    </row>
    <row r="45" spans="1:16" ht="12.75">
      <c r="A45" s="123" t="s">
        <v>219</v>
      </c>
      <c r="B45" s="123" t="s">
        <v>0</v>
      </c>
      <c r="C45" s="123"/>
      <c r="D45" s="5" t="s">
        <v>1</v>
      </c>
      <c r="E45" s="26">
        <v>520076</v>
      </c>
      <c r="F45" s="26">
        <v>520076</v>
      </c>
      <c r="G45" s="26">
        <v>307994</v>
      </c>
      <c r="H45" s="55">
        <v>47280</v>
      </c>
      <c r="I45" s="26"/>
      <c r="J45" s="26"/>
      <c r="K45" s="26"/>
      <c r="L45" s="26"/>
      <c r="M45" s="55"/>
      <c r="N45" s="26"/>
      <c r="O45" s="26"/>
      <c r="P45" s="182">
        <f t="shared" si="3"/>
        <v>520076</v>
      </c>
    </row>
    <row r="46" spans="1:16" ht="12.75">
      <c r="A46" s="40" t="s">
        <v>220</v>
      </c>
      <c r="B46" s="40" t="s">
        <v>12</v>
      </c>
      <c r="C46" s="40"/>
      <c r="D46" s="6" t="s">
        <v>35</v>
      </c>
      <c r="E46" s="21">
        <v>185000</v>
      </c>
      <c r="F46" s="21">
        <v>185000</v>
      </c>
      <c r="G46" s="21"/>
      <c r="H46" s="45"/>
      <c r="I46" s="21"/>
      <c r="J46" s="21"/>
      <c r="K46" s="21"/>
      <c r="L46" s="21"/>
      <c r="M46" s="45"/>
      <c r="N46" s="21"/>
      <c r="O46" s="21"/>
      <c r="P46" s="182">
        <f t="shared" si="3"/>
        <v>185000</v>
      </c>
    </row>
    <row r="47" spans="1:16" ht="12.75">
      <c r="A47" s="40" t="s">
        <v>221</v>
      </c>
      <c r="B47" s="118" t="s">
        <v>3</v>
      </c>
      <c r="C47" s="118"/>
      <c r="D47" s="61" t="s">
        <v>36</v>
      </c>
      <c r="E47" s="21">
        <v>6392414</v>
      </c>
      <c r="F47" s="21">
        <v>6392414</v>
      </c>
      <c r="G47" s="21">
        <v>3588768</v>
      </c>
      <c r="H47" s="45">
        <v>1292983</v>
      </c>
      <c r="I47" s="21"/>
      <c r="J47" s="21">
        <v>27447</v>
      </c>
      <c r="K47" s="21">
        <v>27447</v>
      </c>
      <c r="L47" s="21"/>
      <c r="M47" s="45">
        <v>5605</v>
      </c>
      <c r="N47" s="21"/>
      <c r="O47" s="21"/>
      <c r="P47" s="182">
        <f>SUM(E47,J47)</f>
        <v>6419861</v>
      </c>
    </row>
    <row r="48" spans="1:16" ht="12.75">
      <c r="A48" s="40" t="s">
        <v>222</v>
      </c>
      <c r="B48" s="118" t="s">
        <v>164</v>
      </c>
      <c r="C48" s="118"/>
      <c r="D48" s="61" t="s">
        <v>165</v>
      </c>
      <c r="E48" s="21">
        <v>400000</v>
      </c>
      <c r="F48" s="21">
        <v>400000</v>
      </c>
      <c r="G48" s="21"/>
      <c r="H48" s="45"/>
      <c r="I48" s="21"/>
      <c r="J48" s="21"/>
      <c r="K48" s="21"/>
      <c r="L48" s="21"/>
      <c r="M48" s="45"/>
      <c r="N48" s="21"/>
      <c r="O48" s="21"/>
      <c r="P48" s="182">
        <f t="shared" si="3"/>
        <v>400000</v>
      </c>
    </row>
    <row r="49" spans="1:16" ht="12.75">
      <c r="A49" s="40" t="s">
        <v>223</v>
      </c>
      <c r="B49" s="40" t="s">
        <v>13</v>
      </c>
      <c r="C49" s="40"/>
      <c r="D49" s="6" t="s">
        <v>14</v>
      </c>
      <c r="E49" s="21">
        <v>24039</v>
      </c>
      <c r="F49" s="21">
        <v>24039</v>
      </c>
      <c r="G49" s="21"/>
      <c r="H49" s="45"/>
      <c r="I49" s="21"/>
      <c r="J49" s="21"/>
      <c r="K49" s="21"/>
      <c r="L49" s="21"/>
      <c r="M49" s="45"/>
      <c r="N49" s="21"/>
      <c r="O49" s="21"/>
      <c r="P49" s="182">
        <f t="shared" si="3"/>
        <v>24039</v>
      </c>
    </row>
    <row r="50" spans="1:16" ht="13.5" thickBot="1">
      <c r="A50" s="124" t="s">
        <v>224</v>
      </c>
      <c r="B50" s="124" t="s">
        <v>127</v>
      </c>
      <c r="C50" s="124"/>
      <c r="D50" s="7" t="s">
        <v>128</v>
      </c>
      <c r="E50" s="25">
        <v>95088</v>
      </c>
      <c r="F50" s="21">
        <v>95088</v>
      </c>
      <c r="G50" s="25">
        <v>42241</v>
      </c>
      <c r="H50" s="56">
        <v>12147</v>
      </c>
      <c r="I50" s="56"/>
      <c r="J50" s="25"/>
      <c r="K50" s="25"/>
      <c r="L50" s="25"/>
      <c r="M50" s="56"/>
      <c r="N50" s="25"/>
      <c r="O50" s="25"/>
      <c r="P50" s="188">
        <f t="shared" si="3"/>
        <v>95088</v>
      </c>
    </row>
    <row r="51" spans="1:16" ht="13.5" thickBot="1">
      <c r="A51" s="244" t="s">
        <v>292</v>
      </c>
      <c r="B51" s="145"/>
      <c r="C51" s="146"/>
      <c r="D51" s="147" t="s">
        <v>112</v>
      </c>
      <c r="E51" s="15">
        <f>SUM(E52:E62)</f>
        <v>161911751</v>
      </c>
      <c r="F51" s="15">
        <f>SUM(F52:F62)</f>
        <v>161911751</v>
      </c>
      <c r="G51" s="15">
        <f>SUM(G52:G62)</f>
        <v>91431271</v>
      </c>
      <c r="H51" s="15">
        <f>SUM(H52:H62)</f>
        <v>26407026</v>
      </c>
      <c r="I51" s="15">
        <f>SUM(I52:I61)</f>
        <v>0</v>
      </c>
      <c r="J51" s="15">
        <f aca="true" t="shared" si="6" ref="J51:O51">SUM(J52:J62)</f>
        <v>4199801</v>
      </c>
      <c r="K51" s="15">
        <f t="shared" si="6"/>
        <v>3818793</v>
      </c>
      <c r="L51" s="15">
        <f t="shared" si="6"/>
        <v>258574</v>
      </c>
      <c r="M51" s="15">
        <f t="shared" si="6"/>
        <v>391630</v>
      </c>
      <c r="N51" s="15">
        <f t="shared" si="6"/>
        <v>381008</v>
      </c>
      <c r="O51" s="15">
        <f t="shared" si="6"/>
        <v>0</v>
      </c>
      <c r="P51" s="19">
        <f t="shared" si="3"/>
        <v>166111552</v>
      </c>
    </row>
    <row r="52" spans="1:16" ht="12.75">
      <c r="A52" s="123" t="s">
        <v>225</v>
      </c>
      <c r="B52" s="132" t="s">
        <v>0</v>
      </c>
      <c r="C52" s="132"/>
      <c r="D52" s="22" t="s">
        <v>1</v>
      </c>
      <c r="E52" s="26">
        <v>781004</v>
      </c>
      <c r="F52" s="26">
        <v>781004</v>
      </c>
      <c r="G52" s="26">
        <v>463031</v>
      </c>
      <c r="H52" s="55">
        <v>112393</v>
      </c>
      <c r="I52" s="26"/>
      <c r="J52" s="26">
        <v>1152</v>
      </c>
      <c r="K52" s="26">
        <v>1152</v>
      </c>
      <c r="L52" s="26"/>
      <c r="M52" s="55"/>
      <c r="N52" s="26"/>
      <c r="O52" s="26"/>
      <c r="P52" s="182">
        <f t="shared" si="3"/>
        <v>782156</v>
      </c>
    </row>
    <row r="53" spans="1:16" ht="12.75">
      <c r="A53" s="40" t="s">
        <v>226</v>
      </c>
      <c r="B53" s="39" t="s">
        <v>68</v>
      </c>
      <c r="C53" s="39"/>
      <c r="D53" s="23" t="s">
        <v>69</v>
      </c>
      <c r="E53" s="45">
        <v>88160634</v>
      </c>
      <c r="F53" s="21">
        <v>88160634</v>
      </c>
      <c r="G53" s="21">
        <v>48580598</v>
      </c>
      <c r="H53" s="45">
        <v>17789299</v>
      </c>
      <c r="I53" s="21"/>
      <c r="J53" s="21">
        <v>1414767</v>
      </c>
      <c r="K53" s="21">
        <v>1311759</v>
      </c>
      <c r="L53" s="21">
        <v>13135</v>
      </c>
      <c r="M53" s="45">
        <v>299229</v>
      </c>
      <c r="N53" s="21">
        <v>103008</v>
      </c>
      <c r="O53" s="21"/>
      <c r="P53" s="182">
        <f t="shared" si="3"/>
        <v>89575401</v>
      </c>
    </row>
    <row r="54" spans="1:16" ht="12.75">
      <c r="A54" s="39" t="s">
        <v>227</v>
      </c>
      <c r="B54" s="39" t="s">
        <v>70</v>
      </c>
      <c r="C54" s="39"/>
      <c r="D54" s="23" t="s">
        <v>71</v>
      </c>
      <c r="E54" s="21">
        <v>21191457</v>
      </c>
      <c r="F54" s="21">
        <v>21191457</v>
      </c>
      <c r="G54" s="21">
        <f>12945888+44021</f>
        <v>12989909</v>
      </c>
      <c r="H54" s="45">
        <v>2628298</v>
      </c>
      <c r="I54" s="21"/>
      <c r="J54" s="21">
        <v>1551031</v>
      </c>
      <c r="K54" s="21">
        <v>1361031</v>
      </c>
      <c r="L54" s="21">
        <v>138017</v>
      </c>
      <c r="M54" s="45">
        <v>11859</v>
      </c>
      <c r="N54" s="21">
        <v>190000</v>
      </c>
      <c r="O54" s="120"/>
      <c r="P54" s="182">
        <f t="shared" si="3"/>
        <v>22742488</v>
      </c>
    </row>
    <row r="55" spans="1:16" s="1" customFormat="1" ht="12.75">
      <c r="A55" s="40" t="s">
        <v>228</v>
      </c>
      <c r="B55" s="39" t="s">
        <v>72</v>
      </c>
      <c r="C55" s="39"/>
      <c r="D55" s="23" t="s">
        <v>159</v>
      </c>
      <c r="E55" s="148">
        <v>18734754</v>
      </c>
      <c r="F55" s="149">
        <v>18734754</v>
      </c>
      <c r="G55" s="149">
        <v>10652930</v>
      </c>
      <c r="H55" s="57">
        <v>3484242</v>
      </c>
      <c r="I55" s="149"/>
      <c r="J55" s="149">
        <v>970404</v>
      </c>
      <c r="K55" s="149">
        <v>882404</v>
      </c>
      <c r="L55" s="149"/>
      <c r="M55" s="150">
        <v>62075</v>
      </c>
      <c r="N55" s="149">
        <v>88000</v>
      </c>
      <c r="O55" s="21"/>
      <c r="P55" s="182">
        <f t="shared" si="3"/>
        <v>19705158</v>
      </c>
    </row>
    <row r="56" spans="1:16" s="1" customFormat="1" ht="12.75">
      <c r="A56" s="40" t="s">
        <v>229</v>
      </c>
      <c r="B56" s="39" t="s">
        <v>73</v>
      </c>
      <c r="C56" s="39"/>
      <c r="D56" s="23" t="s">
        <v>74</v>
      </c>
      <c r="E56" s="11">
        <v>13663251</v>
      </c>
      <c r="F56" s="11">
        <v>13663251</v>
      </c>
      <c r="G56" s="11">
        <v>8804329</v>
      </c>
      <c r="H56" s="57">
        <v>1047578</v>
      </c>
      <c r="I56" s="11"/>
      <c r="J56" s="11"/>
      <c r="K56" s="11"/>
      <c r="L56" s="11"/>
      <c r="M56" s="57"/>
      <c r="N56" s="11"/>
      <c r="O56" s="151"/>
      <c r="P56" s="182">
        <f t="shared" si="3"/>
        <v>13663251</v>
      </c>
    </row>
    <row r="57" spans="1:16" ht="12.75">
      <c r="A57" s="70" t="s">
        <v>230</v>
      </c>
      <c r="B57" s="39" t="s">
        <v>75</v>
      </c>
      <c r="C57" s="39"/>
      <c r="D57" s="23" t="s">
        <v>76</v>
      </c>
      <c r="E57" s="30">
        <v>3714887</v>
      </c>
      <c r="F57" s="30">
        <v>3714887</v>
      </c>
      <c r="G57" s="30">
        <v>2333431</v>
      </c>
      <c r="H57" s="46">
        <v>357048</v>
      </c>
      <c r="I57" s="30"/>
      <c r="J57" s="30"/>
      <c r="K57" s="30"/>
      <c r="L57" s="30"/>
      <c r="M57" s="46"/>
      <c r="N57" s="30"/>
      <c r="O57" s="151"/>
      <c r="P57" s="182">
        <f t="shared" si="3"/>
        <v>3714887</v>
      </c>
    </row>
    <row r="58" spans="1:16" ht="12.75">
      <c r="A58" s="70" t="s">
        <v>231</v>
      </c>
      <c r="B58" s="39" t="s">
        <v>153</v>
      </c>
      <c r="C58" s="39"/>
      <c r="D58" s="23" t="s">
        <v>154</v>
      </c>
      <c r="E58" s="30">
        <v>11137474</v>
      </c>
      <c r="F58" s="30">
        <v>11137474</v>
      </c>
      <c r="G58" s="30">
        <v>6765723</v>
      </c>
      <c r="H58" s="46">
        <v>810195</v>
      </c>
      <c r="I58" s="30"/>
      <c r="J58" s="30">
        <v>218440</v>
      </c>
      <c r="K58" s="30">
        <v>218440</v>
      </c>
      <c r="L58" s="30">
        <v>107422</v>
      </c>
      <c r="M58" s="46">
        <v>3412</v>
      </c>
      <c r="N58" s="30"/>
      <c r="O58" s="151"/>
      <c r="P58" s="182">
        <f t="shared" si="3"/>
        <v>11355914</v>
      </c>
    </row>
    <row r="59" spans="1:16" ht="12.75">
      <c r="A59" s="70" t="s">
        <v>232</v>
      </c>
      <c r="B59" s="39" t="s">
        <v>77</v>
      </c>
      <c r="C59" s="39"/>
      <c r="D59" s="23" t="s">
        <v>78</v>
      </c>
      <c r="E59" s="30">
        <v>1517432</v>
      </c>
      <c r="F59" s="30">
        <v>1517432</v>
      </c>
      <c r="G59" s="30">
        <v>841320</v>
      </c>
      <c r="H59" s="46">
        <v>177973</v>
      </c>
      <c r="I59" s="30"/>
      <c r="J59" s="30">
        <v>44007</v>
      </c>
      <c r="K59" s="30">
        <v>44007</v>
      </c>
      <c r="L59" s="30"/>
      <c r="M59" s="46">
        <v>15055</v>
      </c>
      <c r="N59" s="30"/>
      <c r="O59" s="151"/>
      <c r="P59" s="182">
        <f t="shared" si="3"/>
        <v>1561439</v>
      </c>
    </row>
    <row r="60" spans="1:16" ht="12.75">
      <c r="A60" s="40" t="s">
        <v>233</v>
      </c>
      <c r="B60" s="39" t="s">
        <v>155</v>
      </c>
      <c r="C60" s="39"/>
      <c r="D60" s="23" t="s">
        <v>157</v>
      </c>
      <c r="E60" s="11">
        <v>124608</v>
      </c>
      <c r="F60" s="11">
        <v>124608</v>
      </c>
      <c r="G60" s="11"/>
      <c r="H60" s="57"/>
      <c r="I60" s="11"/>
      <c r="J60" s="11"/>
      <c r="K60" s="11"/>
      <c r="L60" s="11"/>
      <c r="M60" s="57"/>
      <c r="N60" s="11"/>
      <c r="O60" s="21"/>
      <c r="P60" s="182">
        <f t="shared" si="3"/>
        <v>124608</v>
      </c>
    </row>
    <row r="61" spans="1:16" ht="12.75">
      <c r="A61" s="39" t="s">
        <v>234</v>
      </c>
      <c r="B61" s="39" t="s">
        <v>156</v>
      </c>
      <c r="C61" s="39"/>
      <c r="D61" s="23" t="s">
        <v>158</v>
      </c>
      <c r="E61" s="21">
        <v>72550</v>
      </c>
      <c r="F61" s="21">
        <v>72550</v>
      </c>
      <c r="G61" s="134"/>
      <c r="H61" s="133"/>
      <c r="I61" s="133"/>
      <c r="J61" s="133"/>
      <c r="K61" s="133"/>
      <c r="L61" s="133"/>
      <c r="M61" s="133"/>
      <c r="N61" s="134"/>
      <c r="O61" s="120"/>
      <c r="P61" s="41">
        <f t="shared" si="3"/>
        <v>72550</v>
      </c>
    </row>
    <row r="62" spans="1:16" ht="24.75" thickBot="1">
      <c r="A62" s="174" t="s">
        <v>284</v>
      </c>
      <c r="B62" s="174" t="s">
        <v>149</v>
      </c>
      <c r="C62" s="175"/>
      <c r="D62" s="176" t="s">
        <v>150</v>
      </c>
      <c r="E62" s="200">
        <v>2813700</v>
      </c>
      <c r="F62" s="32">
        <v>2813700</v>
      </c>
      <c r="G62" s="234"/>
      <c r="H62" s="235"/>
      <c r="I62" s="235"/>
      <c r="J62" s="235"/>
      <c r="K62" s="235"/>
      <c r="L62" s="235"/>
      <c r="M62" s="235"/>
      <c r="N62" s="234"/>
      <c r="O62" s="173"/>
      <c r="P62" s="41">
        <f t="shared" si="3"/>
        <v>2813700</v>
      </c>
    </row>
    <row r="63" spans="1:16" ht="13.5" thickBot="1">
      <c r="A63" s="244" t="s">
        <v>293</v>
      </c>
      <c r="B63" s="128"/>
      <c r="C63" s="129"/>
      <c r="D63" s="179" t="s">
        <v>50</v>
      </c>
      <c r="E63" s="180">
        <f>SUM(E64:E95)</f>
        <v>265883241</v>
      </c>
      <c r="F63" s="180">
        <f aca="true" t="shared" si="7" ref="F63:O63">SUM(F64:F95)</f>
        <v>265883241</v>
      </c>
      <c r="G63" s="180">
        <f t="shared" si="7"/>
        <v>6045757</v>
      </c>
      <c r="H63" s="180">
        <f t="shared" si="7"/>
        <v>1115204</v>
      </c>
      <c r="I63" s="180">
        <f t="shared" si="7"/>
        <v>0</v>
      </c>
      <c r="J63" s="180">
        <f t="shared" si="7"/>
        <v>40000</v>
      </c>
      <c r="K63" s="180">
        <f t="shared" si="7"/>
        <v>40000</v>
      </c>
      <c r="L63" s="180">
        <f t="shared" si="7"/>
        <v>0</v>
      </c>
      <c r="M63" s="180">
        <f t="shared" si="7"/>
        <v>0</v>
      </c>
      <c r="N63" s="180">
        <f t="shared" si="7"/>
        <v>0</v>
      </c>
      <c r="O63" s="180">
        <f t="shared" si="7"/>
        <v>0</v>
      </c>
      <c r="P63" s="181">
        <f t="shared" si="3"/>
        <v>265923241</v>
      </c>
    </row>
    <row r="64" spans="1:16" ht="12.75">
      <c r="A64" s="123" t="s">
        <v>235</v>
      </c>
      <c r="B64" s="123" t="s">
        <v>0</v>
      </c>
      <c r="C64" s="123"/>
      <c r="D64" s="152" t="s">
        <v>1</v>
      </c>
      <c r="E64" s="36">
        <v>4895895</v>
      </c>
      <c r="F64" s="14">
        <v>4895895</v>
      </c>
      <c r="G64" s="14">
        <v>3296622</v>
      </c>
      <c r="H64" s="54">
        <v>249861</v>
      </c>
      <c r="I64" s="14"/>
      <c r="J64" s="14"/>
      <c r="K64" s="14"/>
      <c r="L64" s="54"/>
      <c r="M64" s="54"/>
      <c r="N64" s="14"/>
      <c r="O64" s="26"/>
      <c r="P64" s="182">
        <f t="shared" si="3"/>
        <v>4895895</v>
      </c>
    </row>
    <row r="65" spans="1:16" ht="12.75">
      <c r="A65" s="123" t="s">
        <v>260</v>
      </c>
      <c r="B65" s="123" t="s">
        <v>2</v>
      </c>
      <c r="C65" s="123"/>
      <c r="D65" s="5" t="s">
        <v>146</v>
      </c>
      <c r="E65" s="26">
        <v>725700</v>
      </c>
      <c r="F65" s="26">
        <v>725700</v>
      </c>
      <c r="G65" s="14"/>
      <c r="H65" s="54"/>
      <c r="I65" s="14"/>
      <c r="J65" s="14"/>
      <c r="K65" s="14"/>
      <c r="L65" s="54"/>
      <c r="M65" s="54"/>
      <c r="N65" s="14"/>
      <c r="O65" s="26"/>
      <c r="P65" s="182">
        <f t="shared" si="3"/>
        <v>725700</v>
      </c>
    </row>
    <row r="66" spans="1:16" ht="132">
      <c r="A66" s="70" t="s">
        <v>261</v>
      </c>
      <c r="B66" s="37" t="s">
        <v>28</v>
      </c>
      <c r="C66" s="37"/>
      <c r="D66" s="231" t="s">
        <v>139</v>
      </c>
      <c r="E66" s="122">
        <v>29600000</v>
      </c>
      <c r="F66" s="21">
        <v>29600000</v>
      </c>
      <c r="G66" s="14"/>
      <c r="H66" s="54"/>
      <c r="I66" s="14"/>
      <c r="J66" s="14"/>
      <c r="K66" s="14"/>
      <c r="L66" s="54"/>
      <c r="M66" s="54"/>
      <c r="N66" s="14"/>
      <c r="O66" s="26"/>
      <c r="P66" s="182">
        <f t="shared" si="3"/>
        <v>29600000</v>
      </c>
    </row>
    <row r="67" spans="1:16" ht="132">
      <c r="A67" s="158" t="s">
        <v>262</v>
      </c>
      <c r="B67" s="217" t="s">
        <v>27</v>
      </c>
      <c r="C67" s="217"/>
      <c r="D67" s="218" t="s">
        <v>140</v>
      </c>
      <c r="E67" s="13">
        <v>129998</v>
      </c>
      <c r="F67" s="13">
        <v>129998</v>
      </c>
      <c r="G67" s="14"/>
      <c r="H67" s="54"/>
      <c r="I67" s="14"/>
      <c r="J67" s="14"/>
      <c r="K67" s="14"/>
      <c r="L67" s="54"/>
      <c r="M67" s="54"/>
      <c r="N67" s="14"/>
      <c r="O67" s="26"/>
      <c r="P67" s="182">
        <f t="shared" si="3"/>
        <v>129998</v>
      </c>
    </row>
    <row r="68" spans="1:16" ht="240">
      <c r="A68" s="158" t="s">
        <v>263</v>
      </c>
      <c r="B68" s="217" t="s">
        <v>29</v>
      </c>
      <c r="C68" s="217"/>
      <c r="D68" s="218" t="s">
        <v>141</v>
      </c>
      <c r="E68" s="13">
        <v>7000000</v>
      </c>
      <c r="F68" s="13">
        <v>7000000</v>
      </c>
      <c r="G68" s="260"/>
      <c r="H68" s="262"/>
      <c r="I68" s="260"/>
      <c r="J68" s="260"/>
      <c r="K68" s="260"/>
      <c r="L68" s="262"/>
      <c r="M68" s="262"/>
      <c r="N68" s="260"/>
      <c r="O68" s="264"/>
      <c r="P68" s="273">
        <f t="shared" si="3"/>
        <v>7000000</v>
      </c>
    </row>
    <row r="69" spans="1:16" ht="144">
      <c r="A69" s="247"/>
      <c r="B69" s="219"/>
      <c r="C69" s="219"/>
      <c r="D69" s="220" t="s">
        <v>160</v>
      </c>
      <c r="E69" s="155"/>
      <c r="F69" s="155"/>
      <c r="G69" s="261"/>
      <c r="H69" s="263"/>
      <c r="I69" s="261"/>
      <c r="J69" s="261"/>
      <c r="K69" s="261"/>
      <c r="L69" s="263"/>
      <c r="M69" s="263"/>
      <c r="N69" s="261"/>
      <c r="O69" s="265"/>
      <c r="P69" s="274"/>
    </row>
    <row r="70" spans="1:16" ht="60">
      <c r="A70" s="70" t="s">
        <v>264</v>
      </c>
      <c r="B70" s="37" t="s">
        <v>30</v>
      </c>
      <c r="C70" s="223"/>
      <c r="D70" s="221" t="s">
        <v>115</v>
      </c>
      <c r="E70" s="11">
        <v>15000000</v>
      </c>
      <c r="F70" s="216">
        <v>15000000</v>
      </c>
      <c r="G70" s="14"/>
      <c r="H70" s="54"/>
      <c r="I70" s="14"/>
      <c r="J70" s="14"/>
      <c r="K70" s="14"/>
      <c r="L70" s="54"/>
      <c r="M70" s="54"/>
      <c r="N70" s="14"/>
      <c r="O70" s="26"/>
      <c r="P70" s="182">
        <f t="shared" si="3"/>
        <v>15000000</v>
      </c>
    </row>
    <row r="71" spans="1:16" ht="60">
      <c r="A71" s="70" t="s">
        <v>265</v>
      </c>
      <c r="B71" s="37" t="s">
        <v>31</v>
      </c>
      <c r="C71" s="223"/>
      <c r="D71" s="221" t="s">
        <v>116</v>
      </c>
      <c r="E71" s="190">
        <v>10244</v>
      </c>
      <c r="F71" s="222">
        <v>10244</v>
      </c>
      <c r="G71" s="14"/>
      <c r="H71" s="54"/>
      <c r="I71" s="14"/>
      <c r="J71" s="14"/>
      <c r="K71" s="14"/>
      <c r="L71" s="54"/>
      <c r="M71" s="54"/>
      <c r="N71" s="14"/>
      <c r="O71" s="26"/>
      <c r="P71" s="182">
        <f t="shared" si="3"/>
        <v>10244</v>
      </c>
    </row>
    <row r="72" spans="1:16" ht="48">
      <c r="A72" s="70" t="s">
        <v>266</v>
      </c>
      <c r="B72" s="37" t="s">
        <v>32</v>
      </c>
      <c r="C72" s="223"/>
      <c r="D72" s="221" t="s">
        <v>117</v>
      </c>
      <c r="E72" s="11">
        <v>181502</v>
      </c>
      <c r="F72" s="216">
        <v>181502</v>
      </c>
      <c r="G72" s="14"/>
      <c r="H72" s="54"/>
      <c r="I72" s="14"/>
      <c r="J72" s="14"/>
      <c r="K72" s="14"/>
      <c r="L72" s="54"/>
      <c r="M72" s="54"/>
      <c r="N72" s="14"/>
      <c r="O72" s="26"/>
      <c r="P72" s="182">
        <f t="shared" si="3"/>
        <v>181502</v>
      </c>
    </row>
    <row r="73" spans="1:16" ht="108">
      <c r="A73" s="70" t="s">
        <v>267</v>
      </c>
      <c r="B73" s="37" t="s">
        <v>51</v>
      </c>
      <c r="C73" s="223"/>
      <c r="D73" s="221" t="s">
        <v>161</v>
      </c>
      <c r="E73" s="190">
        <v>15000</v>
      </c>
      <c r="F73" s="222">
        <v>15000</v>
      </c>
      <c r="G73" s="14"/>
      <c r="H73" s="54"/>
      <c r="I73" s="14"/>
      <c r="J73" s="14"/>
      <c r="K73" s="14"/>
      <c r="L73" s="54"/>
      <c r="M73" s="54"/>
      <c r="N73" s="14"/>
      <c r="O73" s="26"/>
      <c r="P73" s="182">
        <f t="shared" si="3"/>
        <v>15000</v>
      </c>
    </row>
    <row r="74" spans="1:16" ht="12.75">
      <c r="A74" s="39" t="s">
        <v>268</v>
      </c>
      <c r="B74" s="39" t="s">
        <v>98</v>
      </c>
      <c r="C74" s="224"/>
      <c r="D74" s="23" t="s">
        <v>118</v>
      </c>
      <c r="E74" s="190">
        <v>2400000</v>
      </c>
      <c r="F74" s="190">
        <v>2400000</v>
      </c>
      <c r="G74" s="14"/>
      <c r="H74" s="54"/>
      <c r="I74" s="14"/>
      <c r="J74" s="14"/>
      <c r="K74" s="14"/>
      <c r="L74" s="54"/>
      <c r="M74" s="54"/>
      <c r="N74" s="14"/>
      <c r="O74" s="26"/>
      <c r="P74" s="182">
        <f t="shared" si="3"/>
        <v>2400000</v>
      </c>
    </row>
    <row r="75" spans="1:16" ht="72">
      <c r="A75" s="70" t="s">
        <v>269</v>
      </c>
      <c r="B75" s="223" t="s">
        <v>110</v>
      </c>
      <c r="C75" s="37"/>
      <c r="D75" s="67" t="s">
        <v>162</v>
      </c>
      <c r="E75" s="11">
        <v>6000000</v>
      </c>
      <c r="F75" s="41">
        <v>6000000</v>
      </c>
      <c r="G75" s="14"/>
      <c r="H75" s="54"/>
      <c r="I75" s="14"/>
      <c r="J75" s="14"/>
      <c r="K75" s="14"/>
      <c r="L75" s="54"/>
      <c r="M75" s="54"/>
      <c r="N75" s="14"/>
      <c r="O75" s="26"/>
      <c r="P75" s="182">
        <f t="shared" si="3"/>
        <v>6000000</v>
      </c>
    </row>
    <row r="76" spans="1:16" ht="12.75">
      <c r="A76" s="40" t="s">
        <v>270</v>
      </c>
      <c r="B76" s="224" t="s">
        <v>4</v>
      </c>
      <c r="C76" s="39"/>
      <c r="D76" s="23" t="s">
        <v>142</v>
      </c>
      <c r="E76" s="198">
        <v>2452471</v>
      </c>
      <c r="F76" s="198">
        <v>2452471</v>
      </c>
      <c r="G76" s="14"/>
      <c r="H76" s="54"/>
      <c r="I76" s="14"/>
      <c r="J76" s="14"/>
      <c r="K76" s="14"/>
      <c r="L76" s="54"/>
      <c r="M76" s="54"/>
      <c r="N76" s="14"/>
      <c r="O76" s="26"/>
      <c r="P76" s="182">
        <f t="shared" si="3"/>
        <v>2452471</v>
      </c>
    </row>
    <row r="77" spans="1:16" ht="12.75">
      <c r="A77" s="40" t="s">
        <v>271</v>
      </c>
      <c r="B77" s="224" t="s">
        <v>5</v>
      </c>
      <c r="C77" s="39"/>
      <c r="D77" s="23" t="s">
        <v>143</v>
      </c>
      <c r="E77" s="198">
        <v>1872000</v>
      </c>
      <c r="F77" s="198">
        <v>1872000</v>
      </c>
      <c r="G77" s="14"/>
      <c r="H77" s="54"/>
      <c r="I77" s="14"/>
      <c r="J77" s="14"/>
      <c r="K77" s="14"/>
      <c r="L77" s="54"/>
      <c r="M77" s="54"/>
      <c r="N77" s="14"/>
      <c r="O77" s="26"/>
      <c r="P77" s="182">
        <f t="shared" si="3"/>
        <v>1872000</v>
      </c>
    </row>
    <row r="78" spans="1:16" ht="12.75">
      <c r="A78" s="40" t="s">
        <v>272</v>
      </c>
      <c r="B78" s="224" t="s">
        <v>6</v>
      </c>
      <c r="C78" s="39"/>
      <c r="D78" s="23" t="s">
        <v>144</v>
      </c>
      <c r="E78" s="198">
        <v>87462595</v>
      </c>
      <c r="F78" s="198">
        <v>87462595</v>
      </c>
      <c r="G78" s="14"/>
      <c r="H78" s="54"/>
      <c r="I78" s="14"/>
      <c r="J78" s="14"/>
      <c r="K78" s="14"/>
      <c r="L78" s="54"/>
      <c r="M78" s="54"/>
      <c r="N78" s="14"/>
      <c r="O78" s="26"/>
      <c r="P78" s="182">
        <f t="shared" si="3"/>
        <v>87462595</v>
      </c>
    </row>
    <row r="79" spans="1:16" ht="12.75">
      <c r="A79" s="70" t="s">
        <v>273</v>
      </c>
      <c r="B79" s="224" t="s">
        <v>7</v>
      </c>
      <c r="C79" s="39"/>
      <c r="D79" s="23" t="s">
        <v>145</v>
      </c>
      <c r="E79" s="198">
        <v>5960384</v>
      </c>
      <c r="F79" s="198">
        <v>5960384</v>
      </c>
      <c r="G79" s="14"/>
      <c r="H79" s="54"/>
      <c r="I79" s="14"/>
      <c r="J79" s="14"/>
      <c r="K79" s="14"/>
      <c r="L79" s="54"/>
      <c r="M79" s="54"/>
      <c r="N79" s="14"/>
      <c r="O79" s="26"/>
      <c r="P79" s="182">
        <f t="shared" si="3"/>
        <v>5960384</v>
      </c>
    </row>
    <row r="80" spans="1:16" ht="12.75">
      <c r="A80" s="70" t="s">
        <v>274</v>
      </c>
      <c r="B80" s="224" t="s">
        <v>22</v>
      </c>
      <c r="C80" s="39"/>
      <c r="D80" s="23" t="s">
        <v>34</v>
      </c>
      <c r="E80" s="198">
        <v>12708724</v>
      </c>
      <c r="F80" s="198">
        <v>12708724</v>
      </c>
      <c r="G80" s="14"/>
      <c r="H80" s="54"/>
      <c r="I80" s="14"/>
      <c r="J80" s="14"/>
      <c r="K80" s="14"/>
      <c r="L80" s="54"/>
      <c r="M80" s="54"/>
      <c r="N80" s="14"/>
      <c r="O80" s="26"/>
      <c r="P80" s="182">
        <f t="shared" si="3"/>
        <v>12708724</v>
      </c>
    </row>
    <row r="81" spans="1:16" ht="12.75">
      <c r="A81" s="70" t="s">
        <v>275</v>
      </c>
      <c r="B81" s="224" t="s">
        <v>92</v>
      </c>
      <c r="C81" s="39"/>
      <c r="D81" s="23" t="s">
        <v>93</v>
      </c>
      <c r="E81" s="198">
        <v>3219244</v>
      </c>
      <c r="F81" s="198">
        <v>3219244</v>
      </c>
      <c r="G81" s="14"/>
      <c r="H81" s="54"/>
      <c r="I81" s="14"/>
      <c r="J81" s="14"/>
      <c r="K81" s="14"/>
      <c r="L81" s="54"/>
      <c r="M81" s="54"/>
      <c r="N81" s="14"/>
      <c r="O81" s="26"/>
      <c r="P81" s="182">
        <f t="shared" si="3"/>
        <v>3219244</v>
      </c>
    </row>
    <row r="82" spans="1:16" ht="12.75">
      <c r="A82" s="70" t="s">
        <v>276</v>
      </c>
      <c r="B82" s="224" t="s">
        <v>105</v>
      </c>
      <c r="C82" s="39"/>
      <c r="D82" s="23" t="s">
        <v>107</v>
      </c>
      <c r="E82" s="199">
        <v>182320</v>
      </c>
      <c r="F82" s="198">
        <v>182320</v>
      </c>
      <c r="G82" s="14"/>
      <c r="H82" s="54"/>
      <c r="I82" s="14"/>
      <c r="J82" s="14"/>
      <c r="K82" s="14"/>
      <c r="L82" s="54"/>
      <c r="M82" s="54"/>
      <c r="N82" s="14"/>
      <c r="O82" s="26"/>
      <c r="P82" s="182">
        <f t="shared" si="3"/>
        <v>182320</v>
      </c>
    </row>
    <row r="83" spans="1:16" ht="12.75">
      <c r="A83" s="70" t="s">
        <v>277</v>
      </c>
      <c r="B83" s="224" t="s">
        <v>23</v>
      </c>
      <c r="C83" s="39"/>
      <c r="D83" s="23" t="s">
        <v>119</v>
      </c>
      <c r="E83" s="198">
        <v>9946600</v>
      </c>
      <c r="F83" s="198">
        <v>9946600</v>
      </c>
      <c r="G83" s="14"/>
      <c r="H83" s="54"/>
      <c r="I83" s="14"/>
      <c r="J83" s="14"/>
      <c r="K83" s="14"/>
      <c r="L83" s="54"/>
      <c r="M83" s="54"/>
      <c r="N83" s="14"/>
      <c r="O83" s="26"/>
      <c r="P83" s="182">
        <f t="shared" si="3"/>
        <v>9946600</v>
      </c>
    </row>
    <row r="84" spans="1:16" ht="24">
      <c r="A84" s="70" t="s">
        <v>278</v>
      </c>
      <c r="B84" s="223" t="s">
        <v>8</v>
      </c>
      <c r="C84" s="37"/>
      <c r="D84" s="38" t="s">
        <v>120</v>
      </c>
      <c r="E84" s="195">
        <v>27360000</v>
      </c>
      <c r="F84" s="195">
        <v>27360000</v>
      </c>
      <c r="G84" s="14"/>
      <c r="H84" s="54"/>
      <c r="I84" s="14"/>
      <c r="J84" s="14"/>
      <c r="K84" s="14"/>
      <c r="L84" s="54"/>
      <c r="M84" s="54"/>
      <c r="N84" s="14"/>
      <c r="O84" s="26"/>
      <c r="P84" s="182">
        <f t="shared" si="3"/>
        <v>27360000</v>
      </c>
    </row>
    <row r="85" spans="1:16" ht="36">
      <c r="A85" s="70" t="s">
        <v>279</v>
      </c>
      <c r="B85" s="223" t="s">
        <v>167</v>
      </c>
      <c r="C85" s="37"/>
      <c r="D85" s="67" t="s">
        <v>168</v>
      </c>
      <c r="E85" s="195">
        <v>370000</v>
      </c>
      <c r="F85" s="195">
        <v>370000</v>
      </c>
      <c r="G85" s="14"/>
      <c r="H85" s="54"/>
      <c r="I85" s="14"/>
      <c r="J85" s="14"/>
      <c r="K85" s="14"/>
      <c r="L85" s="54"/>
      <c r="M85" s="54"/>
      <c r="N85" s="14"/>
      <c r="O85" s="26"/>
      <c r="P85" s="182">
        <f t="shared" si="3"/>
        <v>370000</v>
      </c>
    </row>
    <row r="86" spans="1:16" ht="24">
      <c r="A86" s="70" t="s">
        <v>286</v>
      </c>
      <c r="B86" s="37" t="s">
        <v>186</v>
      </c>
      <c r="C86" s="37"/>
      <c r="D86" s="38" t="s">
        <v>187</v>
      </c>
      <c r="E86" s="195">
        <v>1380100</v>
      </c>
      <c r="F86" s="207">
        <v>1380100</v>
      </c>
      <c r="G86" s="14"/>
      <c r="H86" s="54"/>
      <c r="I86" s="14"/>
      <c r="J86" s="14"/>
      <c r="K86" s="14"/>
      <c r="L86" s="54"/>
      <c r="M86" s="54"/>
      <c r="N86" s="14"/>
      <c r="O86" s="26"/>
      <c r="P86" s="182">
        <f t="shared" si="3"/>
        <v>1380100</v>
      </c>
    </row>
    <row r="87" spans="1:16" ht="48">
      <c r="A87" s="70" t="s">
        <v>280</v>
      </c>
      <c r="B87" s="37" t="s">
        <v>106</v>
      </c>
      <c r="C87" s="37"/>
      <c r="D87" s="38" t="s">
        <v>121</v>
      </c>
      <c r="E87" s="195">
        <v>9756</v>
      </c>
      <c r="F87" s="196">
        <v>9756</v>
      </c>
      <c r="G87" s="14"/>
      <c r="H87" s="54"/>
      <c r="I87" s="14"/>
      <c r="J87" s="14"/>
      <c r="K87" s="14"/>
      <c r="L87" s="54"/>
      <c r="M87" s="54"/>
      <c r="N87" s="14"/>
      <c r="O87" s="26"/>
      <c r="P87" s="182">
        <f t="shared" si="3"/>
        <v>9756</v>
      </c>
    </row>
    <row r="88" spans="1:16" ht="24">
      <c r="A88" s="40" t="s">
        <v>281</v>
      </c>
      <c r="B88" s="40" t="s">
        <v>24</v>
      </c>
      <c r="C88" s="40"/>
      <c r="D88" s="142" t="s">
        <v>95</v>
      </c>
      <c r="E88" s="149">
        <v>28263662</v>
      </c>
      <c r="F88" s="198">
        <v>28263662</v>
      </c>
      <c r="G88" s="14"/>
      <c r="H88" s="54"/>
      <c r="I88" s="14"/>
      <c r="J88" s="14"/>
      <c r="K88" s="14"/>
      <c r="L88" s="54"/>
      <c r="M88" s="54"/>
      <c r="N88" s="14"/>
      <c r="O88" s="26"/>
      <c r="P88" s="182">
        <f t="shared" si="3"/>
        <v>28263662</v>
      </c>
    </row>
    <row r="89" spans="1:16" ht="12.75">
      <c r="A89" s="39" t="s">
        <v>236</v>
      </c>
      <c r="B89" s="40" t="s">
        <v>9</v>
      </c>
      <c r="C89" s="40"/>
      <c r="D89" s="6" t="s">
        <v>132</v>
      </c>
      <c r="E89" s="21">
        <v>2088200</v>
      </c>
      <c r="F89" s="21">
        <v>2088200</v>
      </c>
      <c r="G89" s="21"/>
      <c r="H89" s="45"/>
      <c r="I89" s="134"/>
      <c r="J89" s="134"/>
      <c r="K89" s="134"/>
      <c r="L89" s="134"/>
      <c r="M89" s="133"/>
      <c r="N89" s="134"/>
      <c r="O89" s="134"/>
      <c r="P89" s="182">
        <f t="shared" si="3"/>
        <v>2088200</v>
      </c>
    </row>
    <row r="90" spans="1:16" ht="24">
      <c r="A90" s="70" t="s">
        <v>237</v>
      </c>
      <c r="B90" s="70" t="s">
        <v>39</v>
      </c>
      <c r="C90" s="70"/>
      <c r="D90" s="68" t="s">
        <v>133</v>
      </c>
      <c r="E90" s="122">
        <v>2513826</v>
      </c>
      <c r="F90" s="21">
        <v>2513826</v>
      </c>
      <c r="G90" s="21">
        <v>1740797</v>
      </c>
      <c r="H90" s="45">
        <v>85285</v>
      </c>
      <c r="I90" s="11"/>
      <c r="J90" s="11">
        <v>40000</v>
      </c>
      <c r="K90" s="11">
        <v>40000</v>
      </c>
      <c r="L90" s="11"/>
      <c r="M90" s="57"/>
      <c r="N90" s="11"/>
      <c r="O90" s="21"/>
      <c r="P90" s="182">
        <f t="shared" si="3"/>
        <v>2553826</v>
      </c>
    </row>
    <row r="91" spans="1:16" ht="48">
      <c r="A91" s="70" t="s">
        <v>238</v>
      </c>
      <c r="B91" s="70" t="s">
        <v>126</v>
      </c>
      <c r="C91" s="70"/>
      <c r="D91" s="142" t="s">
        <v>131</v>
      </c>
      <c r="E91" s="21">
        <v>531290</v>
      </c>
      <c r="F91" s="21">
        <v>531290</v>
      </c>
      <c r="G91" s="21"/>
      <c r="H91" s="45"/>
      <c r="I91" s="11"/>
      <c r="J91" s="11"/>
      <c r="K91" s="11"/>
      <c r="L91" s="11"/>
      <c r="M91" s="57"/>
      <c r="N91" s="11"/>
      <c r="O91" s="21"/>
      <c r="P91" s="182">
        <f t="shared" si="3"/>
        <v>531290</v>
      </c>
    </row>
    <row r="92" spans="1:16" ht="12.75">
      <c r="A92" s="40" t="s">
        <v>239</v>
      </c>
      <c r="B92" s="70" t="s">
        <v>151</v>
      </c>
      <c r="C92" s="70"/>
      <c r="D92" s="142" t="s">
        <v>152</v>
      </c>
      <c r="E92" s="21">
        <v>2332630</v>
      </c>
      <c r="F92" s="21">
        <v>2332630</v>
      </c>
      <c r="G92" s="21">
        <v>1008338</v>
      </c>
      <c r="H92" s="45">
        <v>780058</v>
      </c>
      <c r="I92" s="11"/>
      <c r="J92" s="11"/>
      <c r="K92" s="11"/>
      <c r="L92" s="11"/>
      <c r="M92" s="57"/>
      <c r="N92" s="11"/>
      <c r="O92" s="21"/>
      <c r="P92" s="182">
        <f t="shared" si="3"/>
        <v>2332630</v>
      </c>
    </row>
    <row r="93" spans="1:16" ht="12.75">
      <c r="A93" s="124" t="s">
        <v>240</v>
      </c>
      <c r="B93" s="124" t="s">
        <v>43</v>
      </c>
      <c r="C93" s="124"/>
      <c r="D93" s="7" t="s">
        <v>134</v>
      </c>
      <c r="E93" s="25">
        <v>174600</v>
      </c>
      <c r="F93" s="25">
        <v>174600</v>
      </c>
      <c r="G93" s="25"/>
      <c r="H93" s="56"/>
      <c r="I93" s="13"/>
      <c r="J93" s="13"/>
      <c r="K93" s="13"/>
      <c r="L93" s="13"/>
      <c r="M93" s="59"/>
      <c r="N93" s="13"/>
      <c r="O93" s="25"/>
      <c r="P93" s="188">
        <f t="shared" si="3"/>
        <v>174600</v>
      </c>
    </row>
    <row r="94" spans="1:16" ht="24">
      <c r="A94" s="158" t="s">
        <v>283</v>
      </c>
      <c r="B94" s="158" t="s">
        <v>189</v>
      </c>
      <c r="C94" s="124"/>
      <c r="D94" s="229" t="s">
        <v>188</v>
      </c>
      <c r="E94" s="228">
        <v>3671500</v>
      </c>
      <c r="F94" s="227">
        <v>3671500</v>
      </c>
      <c r="G94" s="21"/>
      <c r="H94" s="45"/>
      <c r="I94" s="11"/>
      <c r="J94" s="11"/>
      <c r="K94" s="11"/>
      <c r="L94" s="11"/>
      <c r="M94" s="57"/>
      <c r="N94" s="11"/>
      <c r="O94" s="21"/>
      <c r="P94" s="41">
        <f t="shared" si="3"/>
        <v>3671500</v>
      </c>
    </row>
    <row r="95" spans="1:16" ht="24.75" thickBot="1">
      <c r="A95" s="158" t="s">
        <v>282</v>
      </c>
      <c r="B95" s="158" t="s">
        <v>33</v>
      </c>
      <c r="C95" s="158"/>
      <c r="D95" s="230" t="s">
        <v>122</v>
      </c>
      <c r="E95" s="210">
        <v>7425000</v>
      </c>
      <c r="F95" s="211">
        <v>7425000</v>
      </c>
      <c r="G95" s="32"/>
      <c r="H95" s="238"/>
      <c r="I95" s="236"/>
      <c r="J95" s="236"/>
      <c r="K95" s="236"/>
      <c r="L95" s="236"/>
      <c r="M95" s="237"/>
      <c r="N95" s="236"/>
      <c r="O95" s="239"/>
      <c r="P95" s="189">
        <f t="shared" si="3"/>
        <v>7425000</v>
      </c>
    </row>
    <row r="96" spans="1:16" ht="13.5" thickBot="1">
      <c r="A96" s="244" t="s">
        <v>294</v>
      </c>
      <c r="B96" s="128"/>
      <c r="C96" s="129"/>
      <c r="D96" s="116" t="s">
        <v>104</v>
      </c>
      <c r="E96" s="193">
        <f>SUM(E97:E99)</f>
        <v>3378168</v>
      </c>
      <c r="F96" s="15">
        <f aca="true" t="shared" si="8" ref="F96:O96">SUM(F97:F99)</f>
        <v>3378168</v>
      </c>
      <c r="G96" s="15">
        <f t="shared" si="8"/>
        <v>1640986</v>
      </c>
      <c r="H96" s="15">
        <f t="shared" si="8"/>
        <v>506415</v>
      </c>
      <c r="I96" s="15">
        <f t="shared" si="8"/>
        <v>0</v>
      </c>
      <c r="J96" s="15">
        <f t="shared" si="8"/>
        <v>0</v>
      </c>
      <c r="K96" s="15">
        <f t="shared" si="8"/>
        <v>0</v>
      </c>
      <c r="L96" s="15">
        <f t="shared" si="8"/>
        <v>0</v>
      </c>
      <c r="M96" s="15">
        <f t="shared" si="8"/>
        <v>0</v>
      </c>
      <c r="N96" s="15">
        <f t="shared" si="8"/>
        <v>0</v>
      </c>
      <c r="O96" s="16">
        <f t="shared" si="8"/>
        <v>0</v>
      </c>
      <c r="P96" s="19">
        <f t="shared" si="3"/>
        <v>3378168</v>
      </c>
    </row>
    <row r="97" spans="1:16" ht="12.75">
      <c r="A97" s="123" t="s">
        <v>241</v>
      </c>
      <c r="B97" s="123" t="s">
        <v>0</v>
      </c>
      <c r="C97" s="123"/>
      <c r="D97" s="5" t="s">
        <v>1</v>
      </c>
      <c r="E97" s="14">
        <v>565268</v>
      </c>
      <c r="F97" s="14">
        <v>565268</v>
      </c>
      <c r="G97" s="14">
        <v>339391</v>
      </c>
      <c r="H97" s="54">
        <v>62878</v>
      </c>
      <c r="I97" s="14"/>
      <c r="J97" s="14"/>
      <c r="K97" s="14"/>
      <c r="L97" s="14"/>
      <c r="M97" s="54"/>
      <c r="N97" s="14"/>
      <c r="O97" s="26"/>
      <c r="P97" s="182">
        <f t="shared" si="3"/>
        <v>565268</v>
      </c>
    </row>
    <row r="98" spans="1:16" ht="24">
      <c r="A98" s="44" t="s">
        <v>285</v>
      </c>
      <c r="B98" s="44" t="s">
        <v>129</v>
      </c>
      <c r="C98" s="44"/>
      <c r="D98" s="42" t="s">
        <v>130</v>
      </c>
      <c r="E98" s="201">
        <v>2681900</v>
      </c>
      <c r="F98" s="26">
        <v>2681900</v>
      </c>
      <c r="G98" s="26">
        <v>1301595</v>
      </c>
      <c r="H98" s="55">
        <v>443537</v>
      </c>
      <c r="I98" s="236"/>
      <c r="J98" s="236"/>
      <c r="K98" s="236"/>
      <c r="L98" s="236"/>
      <c r="M98" s="237"/>
      <c r="N98" s="236"/>
      <c r="O98" s="32"/>
      <c r="P98" s="182">
        <f t="shared" si="3"/>
        <v>2681900</v>
      </c>
    </row>
    <row r="99" spans="1:16" ht="13.5" thickBot="1">
      <c r="A99" s="153" t="s">
        <v>242</v>
      </c>
      <c r="B99" s="153" t="s">
        <v>114</v>
      </c>
      <c r="C99" s="153"/>
      <c r="D99" s="43" t="s">
        <v>138</v>
      </c>
      <c r="E99" s="17">
        <v>131000</v>
      </c>
      <c r="F99" s="17">
        <v>131000</v>
      </c>
      <c r="G99" s="17"/>
      <c r="H99" s="53"/>
      <c r="I99" s="17"/>
      <c r="J99" s="17"/>
      <c r="K99" s="17"/>
      <c r="L99" s="17"/>
      <c r="M99" s="53"/>
      <c r="N99" s="17"/>
      <c r="O99" s="154"/>
      <c r="P99" s="188">
        <f t="shared" si="3"/>
        <v>131000</v>
      </c>
    </row>
    <row r="100" spans="1:16" ht="13.5" thickBot="1">
      <c r="A100" s="246" t="s">
        <v>295</v>
      </c>
      <c r="B100" s="145"/>
      <c r="C100" s="129"/>
      <c r="D100" s="147" t="s">
        <v>11</v>
      </c>
      <c r="E100" s="192">
        <f>SUM(E101:E105)</f>
        <v>25138132</v>
      </c>
      <c r="F100" s="35">
        <f aca="true" t="shared" si="9" ref="F100:O100">SUM(F101:F105)</f>
        <v>25138132</v>
      </c>
      <c r="G100" s="15">
        <f t="shared" si="9"/>
        <v>15669782</v>
      </c>
      <c r="H100" s="15">
        <f t="shared" si="9"/>
        <v>2488789</v>
      </c>
      <c r="I100" s="15">
        <f t="shared" si="9"/>
        <v>0</v>
      </c>
      <c r="J100" s="15">
        <f t="shared" si="9"/>
        <v>1891400</v>
      </c>
      <c r="K100" s="15">
        <f t="shared" si="9"/>
        <v>1891400</v>
      </c>
      <c r="L100" s="15">
        <f t="shared" si="9"/>
        <v>1574100</v>
      </c>
      <c r="M100" s="15">
        <f t="shared" si="9"/>
        <v>0</v>
      </c>
      <c r="N100" s="15">
        <f t="shared" si="9"/>
        <v>0</v>
      </c>
      <c r="O100" s="181">
        <f t="shared" si="9"/>
        <v>0</v>
      </c>
      <c r="P100" s="19">
        <f t="shared" si="3"/>
        <v>27029532</v>
      </c>
    </row>
    <row r="101" spans="1:16" s="110" customFormat="1" ht="12.75">
      <c r="A101" s="132" t="s">
        <v>243</v>
      </c>
      <c r="B101" s="132" t="s">
        <v>0</v>
      </c>
      <c r="C101" s="132"/>
      <c r="D101" s="22" t="s">
        <v>1</v>
      </c>
      <c r="E101" s="184">
        <v>370291</v>
      </c>
      <c r="F101" s="184">
        <v>370291</v>
      </c>
      <c r="G101" s="184">
        <v>236142</v>
      </c>
      <c r="H101" s="191">
        <v>43329</v>
      </c>
      <c r="I101" s="155"/>
      <c r="J101" s="155"/>
      <c r="K101" s="155"/>
      <c r="L101" s="155"/>
      <c r="M101" s="156"/>
      <c r="N101" s="157"/>
      <c r="O101" s="155"/>
      <c r="P101" s="182">
        <f t="shared" si="3"/>
        <v>370291</v>
      </c>
    </row>
    <row r="102" spans="1:16" s="1" customFormat="1" ht="12.75">
      <c r="A102" s="40" t="s">
        <v>244</v>
      </c>
      <c r="B102" s="39" t="s">
        <v>87</v>
      </c>
      <c r="C102" s="39"/>
      <c r="D102" s="23" t="s">
        <v>123</v>
      </c>
      <c r="E102" s="71">
        <f>288000+930350</f>
        <v>1218350</v>
      </c>
      <c r="F102" s="71">
        <f>288000+930350</f>
        <v>1218350</v>
      </c>
      <c r="G102" s="11"/>
      <c r="H102" s="57"/>
      <c r="I102" s="11"/>
      <c r="J102" s="11"/>
      <c r="K102" s="11"/>
      <c r="L102" s="11"/>
      <c r="M102" s="57"/>
      <c r="N102" s="11"/>
      <c r="O102" s="21"/>
      <c r="P102" s="182">
        <f t="shared" si="3"/>
        <v>1218350</v>
      </c>
    </row>
    <row r="103" spans="1:16" ht="12.75">
      <c r="A103" s="40" t="s">
        <v>245</v>
      </c>
      <c r="B103" s="39" t="s">
        <v>88</v>
      </c>
      <c r="C103" s="39"/>
      <c r="D103" s="23" t="s">
        <v>84</v>
      </c>
      <c r="E103" s="71">
        <v>7285868</v>
      </c>
      <c r="F103" s="11">
        <v>7285868</v>
      </c>
      <c r="G103" s="11">
        <v>4218766</v>
      </c>
      <c r="H103" s="57">
        <v>1396805</v>
      </c>
      <c r="I103" s="11"/>
      <c r="J103" s="11"/>
      <c r="K103" s="11"/>
      <c r="L103" s="11"/>
      <c r="M103" s="57"/>
      <c r="N103" s="11"/>
      <c r="O103" s="21"/>
      <c r="P103" s="182">
        <f t="shared" si="3"/>
        <v>7285868</v>
      </c>
    </row>
    <row r="104" spans="1:16" ht="12.75">
      <c r="A104" s="39" t="s">
        <v>246</v>
      </c>
      <c r="B104" s="39" t="s">
        <v>89</v>
      </c>
      <c r="C104" s="39"/>
      <c r="D104" s="23" t="s">
        <v>85</v>
      </c>
      <c r="E104" s="122">
        <f>16005006-35400</f>
        <v>15969606</v>
      </c>
      <c r="F104" s="122">
        <f>16005006-35400</f>
        <v>15969606</v>
      </c>
      <c r="G104" s="122">
        <f>11043438-26000</f>
        <v>11017438</v>
      </c>
      <c r="H104" s="45">
        <v>1048655</v>
      </c>
      <c r="I104" s="205"/>
      <c r="J104" s="122">
        <v>1891400</v>
      </c>
      <c r="K104" s="122">
        <v>1891400</v>
      </c>
      <c r="L104" s="122">
        <v>1574100</v>
      </c>
      <c r="M104" s="121"/>
      <c r="N104" s="136"/>
      <c r="O104" s="136"/>
      <c r="P104" s="182">
        <f t="shared" si="3"/>
        <v>17861006</v>
      </c>
    </row>
    <row r="105" spans="1:16" ht="13.5" thickBot="1">
      <c r="A105" s="124" t="s">
        <v>247</v>
      </c>
      <c r="B105" s="131" t="s">
        <v>90</v>
      </c>
      <c r="C105" s="131"/>
      <c r="D105" s="24" t="s">
        <v>86</v>
      </c>
      <c r="E105" s="31">
        <f>258617+35400</f>
        <v>294017</v>
      </c>
      <c r="F105" s="31">
        <f>258617+35400</f>
        <v>294017</v>
      </c>
      <c r="G105" s="13">
        <f>171436+26000</f>
        <v>197436</v>
      </c>
      <c r="H105" s="59"/>
      <c r="I105" s="13"/>
      <c r="J105" s="13"/>
      <c r="K105" s="13"/>
      <c r="L105" s="13"/>
      <c r="M105" s="59"/>
      <c r="N105" s="13"/>
      <c r="O105" s="25"/>
      <c r="P105" s="188">
        <f t="shared" si="3"/>
        <v>294017</v>
      </c>
    </row>
    <row r="106" spans="1:16" s="62" customFormat="1" ht="13.5" thickBot="1">
      <c r="A106" s="245" t="s">
        <v>296</v>
      </c>
      <c r="B106" s="167"/>
      <c r="C106" s="168"/>
      <c r="D106" s="248" t="s">
        <v>19</v>
      </c>
      <c r="E106" s="249">
        <f aca="true" t="shared" si="10" ref="E106:O106">SUM(E107:E111)</f>
        <v>19649178</v>
      </c>
      <c r="F106" s="58">
        <f t="shared" si="10"/>
        <v>19649178</v>
      </c>
      <c r="G106" s="58">
        <f t="shared" si="10"/>
        <v>736771</v>
      </c>
      <c r="H106" s="58">
        <f t="shared" si="10"/>
        <v>3477459</v>
      </c>
      <c r="I106" s="58">
        <f t="shared" si="10"/>
        <v>0</v>
      </c>
      <c r="J106" s="58">
        <f t="shared" si="10"/>
        <v>1754000</v>
      </c>
      <c r="K106" s="58">
        <f t="shared" si="10"/>
        <v>1754000</v>
      </c>
      <c r="L106" s="58">
        <f t="shared" si="10"/>
        <v>0</v>
      </c>
      <c r="M106" s="58">
        <f t="shared" si="10"/>
        <v>0</v>
      </c>
      <c r="N106" s="58">
        <f t="shared" si="10"/>
        <v>0</v>
      </c>
      <c r="O106" s="250">
        <f t="shared" si="10"/>
        <v>0</v>
      </c>
      <c r="P106" s="251">
        <f t="shared" si="3"/>
        <v>21403178</v>
      </c>
    </row>
    <row r="107" spans="1:16" s="62" customFormat="1" ht="12.75">
      <c r="A107" s="138" t="s">
        <v>248</v>
      </c>
      <c r="B107" s="138" t="s">
        <v>0</v>
      </c>
      <c r="C107" s="138"/>
      <c r="D107" s="252" t="s">
        <v>1</v>
      </c>
      <c r="E107" s="54">
        <v>1219178</v>
      </c>
      <c r="F107" s="54">
        <v>1219178</v>
      </c>
      <c r="G107" s="54">
        <v>736771</v>
      </c>
      <c r="H107" s="54">
        <v>177459</v>
      </c>
      <c r="I107" s="54"/>
      <c r="J107" s="54"/>
      <c r="K107" s="54"/>
      <c r="L107" s="54"/>
      <c r="M107" s="54"/>
      <c r="N107" s="54"/>
      <c r="O107" s="55"/>
      <c r="P107" s="253">
        <f t="shared" si="3"/>
        <v>1219178</v>
      </c>
    </row>
    <row r="108" spans="1:16" s="62" customFormat="1" ht="12.75">
      <c r="A108" s="118" t="s">
        <v>249</v>
      </c>
      <c r="B108" s="118" t="s">
        <v>91</v>
      </c>
      <c r="C108" s="118"/>
      <c r="D108" s="61" t="s">
        <v>10</v>
      </c>
      <c r="E108" s="57">
        <v>15000000</v>
      </c>
      <c r="F108" s="57">
        <v>15000000</v>
      </c>
      <c r="G108" s="57"/>
      <c r="H108" s="57">
        <v>3300000</v>
      </c>
      <c r="I108" s="57"/>
      <c r="J108" s="57"/>
      <c r="K108" s="57"/>
      <c r="L108" s="57"/>
      <c r="M108" s="57"/>
      <c r="N108" s="57"/>
      <c r="O108" s="45"/>
      <c r="P108" s="253">
        <f t="shared" si="3"/>
        <v>15000000</v>
      </c>
    </row>
    <row r="109" spans="1:16" s="62" customFormat="1" ht="12.75">
      <c r="A109" s="118" t="s">
        <v>250</v>
      </c>
      <c r="B109" s="118" t="s">
        <v>108</v>
      </c>
      <c r="C109" s="118"/>
      <c r="D109" s="61" t="s">
        <v>109</v>
      </c>
      <c r="E109" s="57"/>
      <c r="F109" s="57"/>
      <c r="G109" s="57"/>
      <c r="H109" s="57"/>
      <c r="I109" s="57"/>
      <c r="J109" s="57">
        <v>1754000</v>
      </c>
      <c r="K109" s="57">
        <v>1754000</v>
      </c>
      <c r="L109" s="57"/>
      <c r="M109" s="57"/>
      <c r="N109" s="57"/>
      <c r="O109" s="45"/>
      <c r="P109" s="253">
        <f aca="true" t="shared" si="11" ref="P109:P125">SUM(E109,J109)</f>
        <v>1754000</v>
      </c>
    </row>
    <row r="110" spans="1:16" s="62" customFormat="1" ht="24">
      <c r="A110" s="254" t="s">
        <v>251</v>
      </c>
      <c r="B110" s="254" t="s">
        <v>40</v>
      </c>
      <c r="C110" s="118"/>
      <c r="D110" s="240" t="s">
        <v>190</v>
      </c>
      <c r="E110" s="241">
        <v>3420000</v>
      </c>
      <c r="F110" s="241">
        <v>3420000</v>
      </c>
      <c r="G110" s="46"/>
      <c r="H110" s="46"/>
      <c r="I110" s="46"/>
      <c r="J110" s="46"/>
      <c r="K110" s="46"/>
      <c r="L110" s="46"/>
      <c r="M110" s="46"/>
      <c r="N110" s="46"/>
      <c r="O110" s="255"/>
      <c r="P110" s="253">
        <f t="shared" si="11"/>
        <v>3420000</v>
      </c>
    </row>
    <row r="111" spans="1:16" s="62" customFormat="1" ht="13.5" thickBot="1">
      <c r="A111" s="125" t="s">
        <v>252</v>
      </c>
      <c r="B111" s="256" t="s">
        <v>97</v>
      </c>
      <c r="C111" s="256"/>
      <c r="D111" s="257" t="s">
        <v>14</v>
      </c>
      <c r="E111" s="59">
        <v>10000</v>
      </c>
      <c r="F111" s="56">
        <v>10000</v>
      </c>
      <c r="G111" s="56"/>
      <c r="H111" s="56"/>
      <c r="I111" s="56"/>
      <c r="J111" s="56"/>
      <c r="K111" s="56"/>
      <c r="L111" s="56"/>
      <c r="M111" s="56"/>
      <c r="N111" s="56"/>
      <c r="O111" s="56"/>
      <c r="P111" s="258">
        <f t="shared" si="11"/>
        <v>10000</v>
      </c>
    </row>
    <row r="112" spans="1:16" ht="13.5" thickBot="1">
      <c r="A112" s="244" t="s">
        <v>297</v>
      </c>
      <c r="B112" s="145"/>
      <c r="C112" s="146"/>
      <c r="D112" s="147" t="s">
        <v>166</v>
      </c>
      <c r="E112" s="15">
        <f>SUM(E113)</f>
        <v>693961</v>
      </c>
      <c r="F112" s="15">
        <f aca="true" t="shared" si="12" ref="F112:O112">SUM(F113)</f>
        <v>693961</v>
      </c>
      <c r="G112" s="15">
        <f t="shared" si="12"/>
        <v>426111</v>
      </c>
      <c r="H112" s="15">
        <f t="shared" si="12"/>
        <v>113172</v>
      </c>
      <c r="I112" s="15">
        <f t="shared" si="12"/>
        <v>0</v>
      </c>
      <c r="J112" s="15">
        <f t="shared" si="12"/>
        <v>347855</v>
      </c>
      <c r="K112" s="15">
        <f t="shared" si="12"/>
        <v>347855</v>
      </c>
      <c r="L112" s="15">
        <f t="shared" si="12"/>
        <v>0</v>
      </c>
      <c r="M112" s="15">
        <f t="shared" si="12"/>
        <v>0</v>
      </c>
      <c r="N112" s="15">
        <f t="shared" si="12"/>
        <v>0</v>
      </c>
      <c r="O112" s="16">
        <f t="shared" si="12"/>
        <v>0</v>
      </c>
      <c r="P112" s="19">
        <f t="shared" si="11"/>
        <v>1041816</v>
      </c>
    </row>
    <row r="113" spans="1:16" ht="13.5" thickBot="1">
      <c r="A113" s="166" t="s">
        <v>253</v>
      </c>
      <c r="B113" s="159" t="s">
        <v>0</v>
      </c>
      <c r="C113" s="159"/>
      <c r="D113" s="160" t="s">
        <v>1</v>
      </c>
      <c r="E113" s="161">
        <v>693961</v>
      </c>
      <c r="F113" s="162">
        <v>693961</v>
      </c>
      <c r="G113" s="162">
        <v>426111</v>
      </c>
      <c r="H113" s="163">
        <v>113172</v>
      </c>
      <c r="I113" s="162"/>
      <c r="J113" s="162">
        <v>347855</v>
      </c>
      <c r="K113" s="162">
        <v>347855</v>
      </c>
      <c r="L113" s="162"/>
      <c r="M113" s="162"/>
      <c r="N113" s="162"/>
      <c r="O113" s="162"/>
      <c r="P113" s="188">
        <f t="shared" si="11"/>
        <v>1041816</v>
      </c>
    </row>
    <row r="114" spans="1:16" ht="13.5" thickBot="1">
      <c r="A114" s="244" t="s">
        <v>298</v>
      </c>
      <c r="B114" s="145"/>
      <c r="C114" s="146"/>
      <c r="D114" s="147" t="s">
        <v>21</v>
      </c>
      <c r="E114" s="35">
        <f>SUM(E115:E116)</f>
        <v>472964</v>
      </c>
      <c r="F114" s="35">
        <f aca="true" t="shared" si="13" ref="F114:O114">SUM(F115:F116)</f>
        <v>472964</v>
      </c>
      <c r="G114" s="35">
        <f t="shared" si="13"/>
        <v>318977</v>
      </c>
      <c r="H114" s="35">
        <f t="shared" si="13"/>
        <v>29798</v>
      </c>
      <c r="I114" s="35">
        <f t="shared" si="13"/>
        <v>0</v>
      </c>
      <c r="J114" s="35">
        <f t="shared" si="13"/>
        <v>15399537</v>
      </c>
      <c r="K114" s="35">
        <f t="shared" si="13"/>
        <v>330237</v>
      </c>
      <c r="L114" s="35">
        <f t="shared" si="13"/>
        <v>217184</v>
      </c>
      <c r="M114" s="35">
        <f t="shared" si="13"/>
        <v>11990</v>
      </c>
      <c r="N114" s="35">
        <f t="shared" si="13"/>
        <v>15069300</v>
      </c>
      <c r="O114" s="33">
        <f t="shared" si="13"/>
        <v>15069300</v>
      </c>
      <c r="P114" s="19">
        <f t="shared" si="11"/>
        <v>15872501</v>
      </c>
    </row>
    <row r="115" spans="1:16" ht="12.75">
      <c r="A115" s="123" t="s">
        <v>254</v>
      </c>
      <c r="B115" s="123" t="s">
        <v>0</v>
      </c>
      <c r="C115" s="123"/>
      <c r="D115" s="22" t="s">
        <v>1</v>
      </c>
      <c r="E115" s="14">
        <v>472964</v>
      </c>
      <c r="F115" s="26">
        <v>472964</v>
      </c>
      <c r="G115" s="26">
        <v>318977</v>
      </c>
      <c r="H115" s="54">
        <v>29798</v>
      </c>
      <c r="I115" s="26"/>
      <c r="J115" s="26">
        <v>330237</v>
      </c>
      <c r="K115" s="26">
        <v>330237</v>
      </c>
      <c r="L115" s="26">
        <v>217184</v>
      </c>
      <c r="M115" s="55">
        <v>11990</v>
      </c>
      <c r="N115" s="26"/>
      <c r="O115" s="26"/>
      <c r="P115" s="182">
        <f t="shared" si="11"/>
        <v>803201</v>
      </c>
    </row>
    <row r="116" spans="1:16" ht="13.5" thickBot="1">
      <c r="A116" s="131" t="s">
        <v>255</v>
      </c>
      <c r="B116" s="124" t="s">
        <v>16</v>
      </c>
      <c r="C116" s="124"/>
      <c r="D116" s="7" t="s">
        <v>17</v>
      </c>
      <c r="E116" s="208"/>
      <c r="F116" s="208"/>
      <c r="G116" s="208"/>
      <c r="H116" s="209"/>
      <c r="I116" s="208"/>
      <c r="J116" s="206">
        <v>15069300</v>
      </c>
      <c r="K116" s="143"/>
      <c r="L116" s="143"/>
      <c r="M116" s="144"/>
      <c r="N116" s="206">
        <v>15069300</v>
      </c>
      <c r="O116" s="206">
        <v>15069300</v>
      </c>
      <c r="P116" s="188">
        <f t="shared" si="11"/>
        <v>15069300</v>
      </c>
    </row>
    <row r="117" spans="1:16" ht="13.5" thickBot="1">
      <c r="A117" s="244" t="s">
        <v>299</v>
      </c>
      <c r="B117" s="128"/>
      <c r="C117" s="165"/>
      <c r="D117" s="116" t="s">
        <v>41</v>
      </c>
      <c r="E117" s="35">
        <f aca="true" t="shared" si="14" ref="E117:O117">SUM(E118:E118)</f>
        <v>887235</v>
      </c>
      <c r="F117" s="35">
        <f t="shared" si="14"/>
        <v>887235</v>
      </c>
      <c r="G117" s="35">
        <f t="shared" si="14"/>
        <v>565673</v>
      </c>
      <c r="H117" s="35">
        <f t="shared" si="14"/>
        <v>62723</v>
      </c>
      <c r="I117" s="35">
        <f t="shared" si="14"/>
        <v>0</v>
      </c>
      <c r="J117" s="35">
        <f t="shared" si="14"/>
        <v>0</v>
      </c>
      <c r="K117" s="35">
        <f t="shared" si="14"/>
        <v>0</v>
      </c>
      <c r="L117" s="35">
        <f t="shared" si="14"/>
        <v>0</v>
      </c>
      <c r="M117" s="35">
        <f t="shared" si="14"/>
        <v>0</v>
      </c>
      <c r="N117" s="35">
        <f t="shared" si="14"/>
        <v>0</v>
      </c>
      <c r="O117" s="33">
        <f t="shared" si="14"/>
        <v>0</v>
      </c>
      <c r="P117" s="19">
        <f t="shared" si="11"/>
        <v>887235</v>
      </c>
    </row>
    <row r="118" spans="1:16" s="1" customFormat="1" ht="13.5" thickBot="1">
      <c r="A118" s="123" t="s">
        <v>256</v>
      </c>
      <c r="B118" s="123" t="s">
        <v>0</v>
      </c>
      <c r="C118" s="123"/>
      <c r="D118" s="22" t="s">
        <v>1</v>
      </c>
      <c r="E118" s="14">
        <v>887235</v>
      </c>
      <c r="F118" s="14">
        <v>887235</v>
      </c>
      <c r="G118" s="14">
        <v>565673</v>
      </c>
      <c r="H118" s="54">
        <v>62723</v>
      </c>
      <c r="I118" s="14"/>
      <c r="J118" s="14"/>
      <c r="K118" s="14"/>
      <c r="L118" s="54"/>
      <c r="M118" s="54"/>
      <c r="N118" s="14"/>
      <c r="O118" s="26"/>
      <c r="P118" s="182">
        <f t="shared" si="11"/>
        <v>887235</v>
      </c>
    </row>
    <row r="119" spans="1:16" s="62" customFormat="1" ht="13.5" thickBot="1">
      <c r="A119" s="245" t="s">
        <v>300</v>
      </c>
      <c r="B119" s="167"/>
      <c r="C119" s="168"/>
      <c r="D119" s="169" t="s">
        <v>20</v>
      </c>
      <c r="E119" s="58">
        <f>SUM(E120)</f>
        <v>595643</v>
      </c>
      <c r="F119" s="58">
        <f aca="true" t="shared" si="15" ref="F119:O119">SUM(F120)</f>
        <v>595643</v>
      </c>
      <c r="G119" s="58">
        <f t="shared" si="15"/>
        <v>386671</v>
      </c>
      <c r="H119" s="58">
        <f t="shared" si="15"/>
        <v>68610</v>
      </c>
      <c r="I119" s="58">
        <f t="shared" si="15"/>
        <v>0</v>
      </c>
      <c r="J119" s="58">
        <f t="shared" si="15"/>
        <v>250000</v>
      </c>
      <c r="K119" s="58">
        <f t="shared" si="15"/>
        <v>240000</v>
      </c>
      <c r="L119" s="58">
        <f t="shared" si="15"/>
        <v>0</v>
      </c>
      <c r="M119" s="58">
        <f t="shared" si="15"/>
        <v>188731</v>
      </c>
      <c r="N119" s="58">
        <f t="shared" si="15"/>
        <v>10000</v>
      </c>
      <c r="O119" s="73">
        <f t="shared" si="15"/>
        <v>0</v>
      </c>
      <c r="P119" s="19">
        <f t="shared" si="11"/>
        <v>845643</v>
      </c>
    </row>
    <row r="120" spans="1:16" s="1" customFormat="1" ht="13.5" thickBot="1">
      <c r="A120" s="166" t="s">
        <v>257</v>
      </c>
      <c r="B120" s="159" t="s">
        <v>0</v>
      </c>
      <c r="C120" s="159"/>
      <c r="D120" s="164" t="s">
        <v>1</v>
      </c>
      <c r="E120" s="161">
        <v>595643</v>
      </c>
      <c r="F120" s="161">
        <v>595643</v>
      </c>
      <c r="G120" s="161">
        <v>386671</v>
      </c>
      <c r="H120" s="163">
        <v>68610</v>
      </c>
      <c r="I120" s="161"/>
      <c r="J120" s="161">
        <v>250000</v>
      </c>
      <c r="K120" s="170">
        <v>240000</v>
      </c>
      <c r="L120" s="163"/>
      <c r="M120" s="163">
        <v>188731</v>
      </c>
      <c r="N120" s="161">
        <v>10000</v>
      </c>
      <c r="O120" s="162"/>
      <c r="P120" s="188">
        <f t="shared" si="11"/>
        <v>845643</v>
      </c>
    </row>
    <row r="121" spans="1:16" s="1" customFormat="1" ht="13.5" thickBot="1">
      <c r="A121" s="244" t="s">
        <v>301</v>
      </c>
      <c r="B121" s="128"/>
      <c r="C121" s="129"/>
      <c r="D121" s="116" t="s">
        <v>184</v>
      </c>
      <c r="E121" s="58">
        <f>SUM(E122)</f>
        <v>1360249</v>
      </c>
      <c r="F121" s="58">
        <f aca="true" t="shared" si="16" ref="F121:O121">SUM(F122)</f>
        <v>1360249</v>
      </c>
      <c r="G121" s="58">
        <f t="shared" si="16"/>
        <v>862077</v>
      </c>
      <c r="H121" s="58">
        <f t="shared" si="16"/>
        <v>81088</v>
      </c>
      <c r="I121" s="58">
        <f t="shared" si="16"/>
        <v>0</v>
      </c>
      <c r="J121" s="58">
        <f t="shared" si="16"/>
        <v>22677</v>
      </c>
      <c r="K121" s="58">
        <f t="shared" si="16"/>
        <v>22677</v>
      </c>
      <c r="L121" s="58">
        <f t="shared" si="16"/>
        <v>0</v>
      </c>
      <c r="M121" s="58">
        <f t="shared" si="16"/>
        <v>21007</v>
      </c>
      <c r="N121" s="58">
        <f t="shared" si="16"/>
        <v>0</v>
      </c>
      <c r="O121" s="73">
        <f t="shared" si="16"/>
        <v>0</v>
      </c>
      <c r="P121" s="19">
        <f t="shared" si="11"/>
        <v>1382926</v>
      </c>
    </row>
    <row r="122" spans="1:16" s="1" customFormat="1" ht="13.5" thickBot="1">
      <c r="A122" s="132" t="s">
        <v>258</v>
      </c>
      <c r="B122" s="123" t="s">
        <v>0</v>
      </c>
      <c r="C122" s="123"/>
      <c r="D122" s="22" t="s">
        <v>1</v>
      </c>
      <c r="E122" s="26">
        <v>1360249</v>
      </c>
      <c r="F122" s="26">
        <v>1360249</v>
      </c>
      <c r="G122" s="26">
        <v>862077</v>
      </c>
      <c r="H122" s="55">
        <v>81088</v>
      </c>
      <c r="I122" s="202"/>
      <c r="J122" s="26">
        <v>22677</v>
      </c>
      <c r="K122" s="26">
        <v>22677</v>
      </c>
      <c r="L122" s="26"/>
      <c r="M122" s="55">
        <v>21007</v>
      </c>
      <c r="N122" s="202"/>
      <c r="O122" s="202"/>
      <c r="P122" s="32">
        <f t="shared" si="11"/>
        <v>1382926</v>
      </c>
    </row>
    <row r="123" spans="1:16" ht="13.5" thickBot="1">
      <c r="A123" s="66"/>
      <c r="B123" s="128"/>
      <c r="C123" s="129"/>
      <c r="D123" s="116" t="s">
        <v>184</v>
      </c>
      <c r="E123" s="58">
        <f>SUM(E124)</f>
        <v>100000</v>
      </c>
      <c r="F123" s="58">
        <f aca="true" t="shared" si="17" ref="F123:O123">SUM(F124)</f>
        <v>0</v>
      </c>
      <c r="G123" s="58">
        <f t="shared" si="17"/>
        <v>0</v>
      </c>
      <c r="H123" s="58">
        <f t="shared" si="17"/>
        <v>0</v>
      </c>
      <c r="I123" s="58">
        <f t="shared" si="17"/>
        <v>0</v>
      </c>
      <c r="J123" s="58">
        <f t="shared" si="17"/>
        <v>0</v>
      </c>
      <c r="K123" s="58">
        <f t="shared" si="17"/>
        <v>0</v>
      </c>
      <c r="L123" s="58">
        <f t="shared" si="17"/>
        <v>0</v>
      </c>
      <c r="M123" s="58">
        <f t="shared" si="17"/>
        <v>0</v>
      </c>
      <c r="N123" s="58">
        <f t="shared" si="17"/>
        <v>0</v>
      </c>
      <c r="O123" s="73">
        <f t="shared" si="17"/>
        <v>0</v>
      </c>
      <c r="P123" s="19">
        <f t="shared" si="11"/>
        <v>100000</v>
      </c>
    </row>
    <row r="124" spans="1:16" ht="13.5" thickBot="1">
      <c r="A124" s="132" t="s">
        <v>259</v>
      </c>
      <c r="B124" s="123" t="s">
        <v>15</v>
      </c>
      <c r="C124" s="123"/>
      <c r="D124" s="22" t="s">
        <v>185</v>
      </c>
      <c r="E124" s="184">
        <v>100000</v>
      </c>
      <c r="F124" s="171"/>
      <c r="G124" s="171"/>
      <c r="H124" s="172"/>
      <c r="I124" s="171"/>
      <c r="J124" s="171"/>
      <c r="K124" s="171"/>
      <c r="L124" s="171"/>
      <c r="M124" s="172"/>
      <c r="N124" s="173"/>
      <c r="O124" s="173"/>
      <c r="P124" s="188">
        <f t="shared" si="11"/>
        <v>100000</v>
      </c>
    </row>
    <row r="125" spans="1:16" ht="13.5" thickBot="1">
      <c r="A125" s="233"/>
      <c r="B125" s="34"/>
      <c r="C125" s="18"/>
      <c r="D125" s="18" t="s">
        <v>287</v>
      </c>
      <c r="E125" s="18">
        <f aca="true" t="shared" si="18" ref="E125:O125">SUM(E14,E22,E35,E44,E51,E63,E96,E100,E106,E112,E114,E117,E119,E121,E123)</f>
        <v>774957608</v>
      </c>
      <c r="F125" s="18">
        <f t="shared" si="18"/>
        <v>774857608</v>
      </c>
      <c r="G125" s="18">
        <f t="shared" si="18"/>
        <v>265738804</v>
      </c>
      <c r="H125" s="18">
        <f t="shared" si="18"/>
        <v>107586323</v>
      </c>
      <c r="I125" s="18">
        <f t="shared" si="18"/>
        <v>0</v>
      </c>
      <c r="J125" s="18">
        <f t="shared" si="18"/>
        <v>31823124</v>
      </c>
      <c r="K125" s="18">
        <f t="shared" si="18"/>
        <v>16194816</v>
      </c>
      <c r="L125" s="18">
        <f t="shared" si="18"/>
        <v>2094354</v>
      </c>
      <c r="M125" s="18">
        <f t="shared" si="18"/>
        <v>3372224</v>
      </c>
      <c r="N125" s="18">
        <f t="shared" si="18"/>
        <v>15628308</v>
      </c>
      <c r="O125" s="18">
        <f t="shared" si="18"/>
        <v>15069300</v>
      </c>
      <c r="P125" s="19">
        <f t="shared" si="11"/>
        <v>806780732</v>
      </c>
    </row>
    <row r="126" spans="1:16" ht="12.75">
      <c r="A126" s="9"/>
      <c r="B126" s="8"/>
      <c r="C126" s="9"/>
      <c r="D126" s="8"/>
      <c r="E126" s="12"/>
      <c r="F126" s="12"/>
      <c r="G126" s="12"/>
      <c r="H126" s="60"/>
      <c r="I126" s="12"/>
      <c r="J126" s="100"/>
      <c r="K126" s="100"/>
      <c r="L126" s="60"/>
      <c r="M126" s="60"/>
      <c r="N126" s="12"/>
      <c r="O126" s="48"/>
      <c r="P126" s="65"/>
    </row>
    <row r="127" spans="1:15" ht="12.75">
      <c r="A127" s="79"/>
      <c r="B127" s="80"/>
      <c r="C127" s="79"/>
      <c r="D127" s="80"/>
      <c r="E127" s="99"/>
      <c r="F127" s="1"/>
      <c r="G127" s="1"/>
      <c r="H127" s="101"/>
      <c r="I127" s="1"/>
      <c r="J127" s="1"/>
      <c r="K127" s="1"/>
      <c r="L127" s="1"/>
      <c r="M127" s="101"/>
      <c r="N127" s="1"/>
      <c r="O127" s="48"/>
    </row>
    <row r="128" spans="1:15" ht="12.75">
      <c r="A128" s="84"/>
      <c r="B128" s="85"/>
      <c r="C128" s="84"/>
      <c r="D128" s="85"/>
      <c r="E128" s="99"/>
      <c r="F128" s="99"/>
      <c r="G128" s="99"/>
      <c r="H128" s="99"/>
      <c r="I128" s="1"/>
      <c r="J128" s="1"/>
      <c r="K128" s="1"/>
      <c r="L128" s="1"/>
      <c r="M128" s="101"/>
      <c r="N128" s="1"/>
      <c r="O128" s="98"/>
    </row>
    <row r="129" spans="1:15" ht="12.75">
      <c r="A129" s="194" t="s">
        <v>163</v>
      </c>
      <c r="B129" s="86"/>
      <c r="C129" s="84"/>
      <c r="D129" s="86"/>
      <c r="E129" s="99" t="s">
        <v>113</v>
      </c>
      <c r="F129" s="1"/>
      <c r="G129" s="1"/>
      <c r="H129" s="101"/>
      <c r="I129" s="1"/>
      <c r="J129" s="1"/>
      <c r="K129" s="1"/>
      <c r="L129" s="1"/>
      <c r="M129" s="101"/>
      <c r="N129" s="1"/>
      <c r="O129" s="98"/>
    </row>
    <row r="130" spans="1:15" ht="17.25" customHeight="1">
      <c r="A130" s="84"/>
      <c r="B130" s="85"/>
      <c r="C130" s="84"/>
      <c r="D130" s="85"/>
      <c r="E130" s="99"/>
      <c r="F130" s="1"/>
      <c r="G130" s="1"/>
      <c r="H130" s="101"/>
      <c r="I130" s="1"/>
      <c r="J130" s="1"/>
      <c r="K130" s="1"/>
      <c r="L130" s="1"/>
      <c r="M130" s="101"/>
      <c r="N130" s="1"/>
      <c r="O130" s="98"/>
    </row>
    <row r="131" spans="1:15" ht="12.75">
      <c r="A131" s="9"/>
      <c r="B131" s="8"/>
      <c r="C131" s="9"/>
      <c r="D131" s="8"/>
      <c r="E131" s="12"/>
      <c r="F131" s="1"/>
      <c r="G131" s="1"/>
      <c r="H131" s="101"/>
      <c r="I131" s="1"/>
      <c r="J131" s="1"/>
      <c r="K131" s="1"/>
      <c r="L131" s="1"/>
      <c r="M131" s="101"/>
      <c r="N131" s="1"/>
      <c r="O131" s="48"/>
    </row>
    <row r="132" spans="1:15" ht="12.75">
      <c r="A132" s="81"/>
      <c r="B132" s="87"/>
      <c r="C132" s="81"/>
      <c r="D132" s="87"/>
      <c r="E132" s="99"/>
      <c r="F132" s="1"/>
      <c r="G132" s="1"/>
      <c r="H132" s="101"/>
      <c r="I132" s="1"/>
      <c r="J132" s="1"/>
      <c r="K132" s="1"/>
      <c r="L132" s="1"/>
      <c r="M132" s="101"/>
      <c r="N132" s="1"/>
      <c r="O132" s="98"/>
    </row>
    <row r="133" spans="1:15" ht="12.75">
      <c r="A133" s="81"/>
      <c r="B133" s="87"/>
      <c r="C133" s="81"/>
      <c r="D133" s="87"/>
      <c r="E133" s="99"/>
      <c r="F133" s="1"/>
      <c r="G133" s="1"/>
      <c r="H133" s="101"/>
      <c r="I133" s="1"/>
      <c r="J133" s="1"/>
      <c r="K133" s="1"/>
      <c r="L133" s="1"/>
      <c r="M133" s="101"/>
      <c r="N133" s="1"/>
      <c r="O133" s="98"/>
    </row>
    <row r="134" spans="1:15" ht="29.25" customHeight="1">
      <c r="A134" s="81"/>
      <c r="B134" s="88"/>
      <c r="C134" s="81"/>
      <c r="D134" s="88"/>
      <c r="E134" s="102"/>
      <c r="F134" s="1"/>
      <c r="G134" s="1"/>
      <c r="H134" s="101"/>
      <c r="I134" s="1"/>
      <c r="J134" s="1"/>
      <c r="K134" s="1"/>
      <c r="L134" s="1"/>
      <c r="M134" s="101"/>
      <c r="N134" s="1"/>
      <c r="O134" s="98"/>
    </row>
    <row r="135" spans="1:15" s="10" customFormat="1" ht="15" customHeight="1">
      <c r="A135" s="83"/>
      <c r="B135" s="76"/>
      <c r="C135" s="83"/>
      <c r="D135" s="76"/>
      <c r="E135" s="97"/>
      <c r="F135" s="97"/>
      <c r="G135" s="97"/>
      <c r="H135" s="96"/>
      <c r="I135" s="97"/>
      <c r="J135" s="97"/>
      <c r="K135" s="97"/>
      <c r="L135" s="97"/>
      <c r="M135" s="96"/>
      <c r="N135" s="97"/>
      <c r="O135" s="103"/>
    </row>
    <row r="136" spans="1:15" s="1" customFormat="1" ht="28.5" customHeight="1">
      <c r="A136" s="9"/>
      <c r="B136" s="89"/>
      <c r="C136" s="9"/>
      <c r="D136" s="89"/>
      <c r="E136" s="12"/>
      <c r="H136" s="101"/>
      <c r="M136" s="101"/>
      <c r="O136" s="98"/>
    </row>
    <row r="137" spans="1:15" ht="16.5" customHeight="1">
      <c r="A137" s="90"/>
      <c r="B137" s="91"/>
      <c r="C137" s="90"/>
      <c r="D137" s="91"/>
      <c r="E137" s="104"/>
      <c r="F137" s="1"/>
      <c r="G137" s="1"/>
      <c r="H137" s="105"/>
      <c r="I137" s="105"/>
      <c r="J137" s="105"/>
      <c r="K137" s="105"/>
      <c r="L137" s="105"/>
      <c r="M137" s="105"/>
      <c r="N137" s="105"/>
      <c r="O137" s="105"/>
    </row>
    <row r="138" spans="1:15" ht="14.25" customHeight="1">
      <c r="A138" s="92"/>
      <c r="B138" s="93"/>
      <c r="C138" s="92"/>
      <c r="D138" s="93"/>
      <c r="E138" s="104"/>
      <c r="F138" s="1"/>
      <c r="G138" s="1"/>
      <c r="H138" s="106"/>
      <c r="I138" s="106"/>
      <c r="J138" s="105"/>
      <c r="K138" s="105"/>
      <c r="L138" s="105"/>
      <c r="M138" s="106"/>
      <c r="N138" s="106"/>
      <c r="O138" s="98"/>
    </row>
    <row r="139" spans="1:15" ht="12.75">
      <c r="A139" s="9"/>
      <c r="B139" s="8"/>
      <c r="C139" s="9"/>
      <c r="D139" s="8"/>
      <c r="E139" s="12"/>
      <c r="F139" s="1"/>
      <c r="G139" s="1"/>
      <c r="H139" s="64"/>
      <c r="I139" s="48"/>
      <c r="J139" s="48"/>
      <c r="K139" s="48"/>
      <c r="L139" s="48"/>
      <c r="M139" s="64"/>
      <c r="N139" s="49"/>
      <c r="O139" s="48"/>
    </row>
    <row r="140" spans="1:15" ht="12.75">
      <c r="A140" s="9"/>
      <c r="B140" s="8"/>
      <c r="C140" s="9"/>
      <c r="D140" s="8"/>
      <c r="E140" s="12"/>
      <c r="F140" s="1"/>
      <c r="G140" s="1"/>
      <c r="H140" s="64"/>
      <c r="I140" s="48"/>
      <c r="J140" s="1"/>
      <c r="K140" s="1"/>
      <c r="L140" s="48"/>
      <c r="M140" s="64"/>
      <c r="N140" s="48"/>
      <c r="O140" s="48"/>
    </row>
    <row r="141" spans="1:15" ht="12.75">
      <c r="A141" s="83"/>
      <c r="B141" s="76"/>
      <c r="C141" s="83"/>
      <c r="D141" s="76"/>
      <c r="E141" s="104"/>
      <c r="F141" s="104"/>
      <c r="G141" s="104"/>
      <c r="H141" s="105"/>
      <c r="I141" s="104"/>
      <c r="J141" s="104"/>
      <c r="K141" s="104"/>
      <c r="L141" s="104"/>
      <c r="M141" s="105"/>
      <c r="N141" s="104"/>
      <c r="O141" s="104"/>
    </row>
    <row r="142" spans="1:15" s="1" customFormat="1" ht="12.75">
      <c r="A142" s="81"/>
      <c r="B142" s="82"/>
      <c r="C142" s="81"/>
      <c r="D142" s="82"/>
      <c r="E142" s="95"/>
      <c r="F142" s="12"/>
      <c r="G142" s="12"/>
      <c r="H142" s="78"/>
      <c r="I142" s="107"/>
      <c r="J142" s="107"/>
      <c r="K142" s="107"/>
      <c r="L142" s="107"/>
      <c r="M142" s="78"/>
      <c r="N142" s="107"/>
      <c r="O142" s="98"/>
    </row>
    <row r="143" spans="8:13" s="1" customFormat="1" ht="12.75">
      <c r="H143" s="101"/>
      <c r="M143" s="101"/>
    </row>
    <row r="144" spans="1:15" ht="12.75">
      <c r="A144" s="1"/>
      <c r="B144" s="94"/>
      <c r="C144" s="1"/>
      <c r="D144" s="94"/>
      <c r="E144" s="97"/>
      <c r="F144" s="97"/>
      <c r="G144" s="97"/>
      <c r="H144" s="108"/>
      <c r="I144" s="97"/>
      <c r="J144" s="97"/>
      <c r="K144" s="97"/>
      <c r="L144" s="97"/>
      <c r="M144" s="96"/>
      <c r="N144" s="97"/>
      <c r="O144" s="109"/>
    </row>
    <row r="146" spans="3:6" ht="12.75">
      <c r="C146" s="65"/>
      <c r="D146" s="65"/>
      <c r="E146" s="65"/>
      <c r="F146" s="65"/>
    </row>
    <row r="147" spans="3:11" ht="12.75">
      <c r="C147" s="72"/>
      <c r="D147" s="65"/>
      <c r="E147" s="65"/>
      <c r="F147" s="65"/>
      <c r="G147" s="65"/>
      <c r="H147" s="65"/>
      <c r="I147" s="65"/>
      <c r="J147" s="65"/>
      <c r="K147" s="65"/>
    </row>
    <row r="150" spans="6:10" ht="12.75">
      <c r="F150" s="69"/>
      <c r="G150" s="69"/>
      <c r="H150" s="69"/>
      <c r="I150" s="69"/>
      <c r="J150" s="69"/>
    </row>
  </sheetData>
  <sheetProtection/>
  <mergeCells count="30">
    <mergeCell ref="K10:K12"/>
    <mergeCell ref="L10:M10"/>
    <mergeCell ref="O11:O12"/>
    <mergeCell ref="G10:H10"/>
    <mergeCell ref="G11:G12"/>
    <mergeCell ref="N10:N12"/>
    <mergeCell ref="P9:P12"/>
    <mergeCell ref="E10:E12"/>
    <mergeCell ref="F10:F12"/>
    <mergeCell ref="H11:H12"/>
    <mergeCell ref="L11:L12"/>
    <mergeCell ref="M11:M12"/>
    <mergeCell ref="E9:I9"/>
    <mergeCell ref="J9:O9"/>
    <mergeCell ref="I10:I12"/>
    <mergeCell ref="J10:J12"/>
    <mergeCell ref="O68:O69"/>
    <mergeCell ref="P68:P69"/>
    <mergeCell ref="K68:K69"/>
    <mergeCell ref="L68:L69"/>
    <mergeCell ref="M68:M69"/>
    <mergeCell ref="N68:N69"/>
    <mergeCell ref="G68:G69"/>
    <mergeCell ref="H68:H69"/>
    <mergeCell ref="I68:I69"/>
    <mergeCell ref="J68:J69"/>
    <mergeCell ref="A9:A12"/>
    <mergeCell ref="B9:B12"/>
    <mergeCell ref="C9:C12"/>
    <mergeCell ref="D9:D12"/>
  </mergeCells>
  <printOptions/>
  <pageMargins left="0.39" right="0.3" top="0.51" bottom="0.26" header="0.46" footer="0.2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Довольный пользователь Microsoft Office</cp:lastModifiedBy>
  <cp:lastPrinted>2015-12-29T06:39:32Z</cp:lastPrinted>
  <dcterms:created xsi:type="dcterms:W3CDTF">2002-01-31T05:59:03Z</dcterms:created>
  <dcterms:modified xsi:type="dcterms:W3CDTF">2017-02-28T13:50:07Z</dcterms:modified>
  <cp:category/>
  <cp:version/>
  <cp:contentType/>
  <cp:contentStatus/>
</cp:coreProperties>
</file>