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9690" windowHeight="6540" tabRatio="604" activeTab="0"/>
  </bookViews>
  <sheets>
    <sheet name="бюджет" sheetId="1" r:id="rId1"/>
  </sheets>
  <definedNames/>
  <calcPr fullCalcOnLoad="1"/>
</workbook>
</file>

<file path=xl/sharedStrings.xml><?xml version="1.0" encoding="utf-8"?>
<sst xmlns="http://schemas.openxmlformats.org/spreadsheetml/2006/main" count="405" uniqueCount="352">
  <si>
    <t xml:space="preserve">з них </t>
  </si>
  <si>
    <t>оплата</t>
  </si>
  <si>
    <t>праці</t>
  </si>
  <si>
    <t>бюджет</t>
  </si>
  <si>
    <t>розвитку</t>
  </si>
  <si>
    <t>РАЗОМ</t>
  </si>
  <si>
    <t>010116</t>
  </si>
  <si>
    <t>070303</t>
  </si>
  <si>
    <t>130107</t>
  </si>
  <si>
    <t>090302</t>
  </si>
  <si>
    <t>090303</t>
  </si>
  <si>
    <t>090304</t>
  </si>
  <si>
    <t>090305</t>
  </si>
  <si>
    <t>090405</t>
  </si>
  <si>
    <t>090412</t>
  </si>
  <si>
    <t>Благоустрій міст</t>
  </si>
  <si>
    <t>Відділ культури</t>
  </si>
  <si>
    <t>130102</t>
  </si>
  <si>
    <t>130112</t>
  </si>
  <si>
    <t>Інші видатки</t>
  </si>
  <si>
    <t>250102</t>
  </si>
  <si>
    <t>міськвиконкому</t>
  </si>
  <si>
    <t>150101</t>
  </si>
  <si>
    <t>Разом видатків:</t>
  </si>
  <si>
    <t>240604</t>
  </si>
  <si>
    <t>Управління ЖКГ</t>
  </si>
  <si>
    <t>Управління НС та ЦЗН</t>
  </si>
  <si>
    <t>Капітальний ремонт житлового фонду</t>
  </si>
  <si>
    <t>Відділ капітального будівництва</t>
  </si>
  <si>
    <t>090306</t>
  </si>
  <si>
    <t>090401</t>
  </si>
  <si>
    <t>091300</t>
  </si>
  <si>
    <t>Міськфінуправління</t>
  </si>
  <si>
    <t>Відділ у справах сім"ї та молоді</t>
  </si>
  <si>
    <t>091103</t>
  </si>
  <si>
    <t>090203</t>
  </si>
  <si>
    <t>090201</t>
  </si>
  <si>
    <t>090202</t>
  </si>
  <si>
    <t>090204</t>
  </si>
  <si>
    <t>090207</t>
  </si>
  <si>
    <t>090208</t>
  </si>
  <si>
    <t>090209</t>
  </si>
  <si>
    <t>170602</t>
  </si>
  <si>
    <t>Утримання та навчально-тренувальна робота ДЮСШ</t>
  </si>
  <si>
    <t>Управління освіти і науки</t>
  </si>
  <si>
    <t>091204</t>
  </si>
  <si>
    <t>170102</t>
  </si>
  <si>
    <t>170302</t>
  </si>
  <si>
    <t>170703</t>
  </si>
  <si>
    <t>Управління містобудування та архітектури</t>
  </si>
  <si>
    <t>НАЗВА ГОЛОВНОГО РОЗПОРЯДНИКА</t>
  </si>
  <si>
    <t>КОШТІВ</t>
  </si>
  <si>
    <t>ВСЬОГО</t>
  </si>
  <si>
    <t>грн.</t>
  </si>
  <si>
    <t>091209</t>
  </si>
  <si>
    <t>180404</t>
  </si>
  <si>
    <t>120100</t>
  </si>
  <si>
    <t>120201</t>
  </si>
  <si>
    <t>Виконком міської ради</t>
  </si>
  <si>
    <t>Управління соціального захисту населення</t>
  </si>
  <si>
    <t>Резервний фонд виконкому міської ради</t>
  </si>
  <si>
    <t>090210</t>
  </si>
  <si>
    <t>070101</t>
  </si>
  <si>
    <t>070201</t>
  </si>
  <si>
    <t>070202</t>
  </si>
  <si>
    <t>070304</t>
  </si>
  <si>
    <t>070401</t>
  </si>
  <si>
    <t>070802</t>
  </si>
  <si>
    <t>070804</t>
  </si>
  <si>
    <t>070805</t>
  </si>
  <si>
    <t>070806</t>
  </si>
  <si>
    <t>080101</t>
  </si>
  <si>
    <t>080102</t>
  </si>
  <si>
    <t>080203</t>
  </si>
  <si>
    <t>080300</t>
  </si>
  <si>
    <t>080500</t>
  </si>
  <si>
    <t>081002</t>
  </si>
  <si>
    <t>091101</t>
  </si>
  <si>
    <t>091102</t>
  </si>
  <si>
    <t>091105</t>
  </si>
  <si>
    <t>091106</t>
  </si>
  <si>
    <t>Бібліотеки</t>
  </si>
  <si>
    <t>Школи естетичного виховання</t>
  </si>
  <si>
    <t>Інші заклади</t>
  </si>
  <si>
    <t>110103</t>
  </si>
  <si>
    <t>110201</t>
  </si>
  <si>
    <t>110205</t>
  </si>
  <si>
    <t>110502</t>
  </si>
  <si>
    <t>100203</t>
  </si>
  <si>
    <t>100102</t>
  </si>
  <si>
    <t>090307</t>
  </si>
  <si>
    <t>Інша діяльність у сфері охорони навколишнього природного середовища</t>
  </si>
  <si>
    <t>250404</t>
  </si>
  <si>
    <t>090214</t>
  </si>
  <si>
    <t>Міська рада</t>
  </si>
  <si>
    <t>070808</t>
  </si>
  <si>
    <t>споживання</t>
  </si>
  <si>
    <t>з них</t>
  </si>
  <si>
    <t>070807</t>
  </si>
  <si>
    <t>Інші освітні програми</t>
  </si>
  <si>
    <t>Відділ з питань фізичної культури та спорту</t>
  </si>
  <si>
    <t>Служба у справах дітей</t>
  </si>
  <si>
    <t>Секретар ради</t>
  </si>
  <si>
    <t>090308</t>
  </si>
  <si>
    <t>090414</t>
  </si>
  <si>
    <t>180409</t>
  </si>
  <si>
    <t>240900</t>
  </si>
  <si>
    <t>Цільові фонди</t>
  </si>
  <si>
    <t>090215</t>
  </si>
  <si>
    <t xml:space="preserve"> </t>
  </si>
  <si>
    <t>Управління охорони здоров"я</t>
  </si>
  <si>
    <t>090406</t>
  </si>
  <si>
    <t>О.Б.Олійник</t>
  </si>
  <si>
    <t>Код типової відомчої класиф.видатків</t>
  </si>
  <si>
    <t>та кредитування місцевих бюджетів</t>
  </si>
  <si>
    <t>Код тимч.класиф.видатків та кредитув.місц.бюджетів</t>
  </si>
  <si>
    <t xml:space="preserve">               Видатки загального фонду</t>
  </si>
  <si>
    <t>комун.посл.</t>
  </si>
  <si>
    <t>та енергон.</t>
  </si>
  <si>
    <t>капіт.видатки за рах.коштів, що перед.із заг.фонду до бюджету розв. ( спец.фонду)</t>
  </si>
  <si>
    <t xml:space="preserve">                     Видатки спеціального фонду </t>
  </si>
  <si>
    <t>090802</t>
  </si>
  <si>
    <t>Компенсація особам, які згідно із статтями 43 та 48 Гірничого Закону України мають право на безоплатне отримання вугілля на побутові потреби, але проживають у будинках, що мають центральне опалення</t>
  </si>
  <si>
    <t>Компенсаційні виплати на пільговий проїзд автомобільним транспортом окремим категорім громадян</t>
  </si>
  <si>
    <t>Компенсаційні виплати на пільговий проїзд окремих категорій громадян на залізнічому транспорті</t>
  </si>
  <si>
    <t>Компенсаційні виплати на пільговий проїзд електротранспортом окремим категоріям громадян</t>
  </si>
  <si>
    <t>Міжбюджетні трансферти - всього:</t>
  </si>
  <si>
    <t>ВСЬОГО ВИДАТКІВ:</t>
  </si>
  <si>
    <t>Філармонії, музичні колективи і ансамблі та інші мистецькі заходи</t>
  </si>
  <si>
    <t xml:space="preserve"> до рішення  міської ради </t>
  </si>
  <si>
    <t>091205</t>
  </si>
  <si>
    <t>130115</t>
  </si>
  <si>
    <t>090700</t>
  </si>
  <si>
    <t>Утримання закладів, що надають соціальні послуги дітям, які опинилися в складних життєвих обставинах</t>
  </si>
  <si>
    <t>Інші видатки на соціальний захист населення</t>
  </si>
  <si>
    <r>
      <t>Утримання центрів соціальних служб для сім</t>
    </r>
    <r>
      <rPr>
        <sz val="9"/>
        <rFont val="Arial Cyr"/>
        <family val="0"/>
      </rPr>
      <t>’</t>
    </r>
    <r>
      <rPr>
        <sz val="9"/>
        <rFont val="Arial Cyr"/>
        <family val="2"/>
      </rPr>
      <t>ї, дітей та молоді</t>
    </r>
  </si>
  <si>
    <r>
      <t>Програми і заходи центрів соціальних служб для сім</t>
    </r>
    <r>
      <rPr>
        <sz val="9"/>
        <rFont val="Arial Cyr"/>
        <family val="0"/>
      </rPr>
      <t>’</t>
    </r>
    <r>
      <rPr>
        <sz val="9"/>
        <rFont val="Arial Cyr"/>
        <family val="2"/>
      </rPr>
      <t>ї, дітей та молоді</t>
    </r>
  </si>
  <si>
    <t>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віськовослужбовців, які загинули (померли) або пропали безвісті під час проходження військової служби, батькам та членам сімей осіб рядового і начальницького складу органів і підрозділів цивільного захисту, Державної служби спеціального зв'язку та захисту інформації України, які загинули (померли), пропали безвісті або стали інвалідами при проходженні служби, суддям у відставці, на житлово-комунальні послуги</t>
  </si>
  <si>
    <t>150122</t>
  </si>
  <si>
    <t>03</t>
  </si>
  <si>
    <t>01</t>
  </si>
  <si>
    <t>45</t>
  </si>
  <si>
    <t>10</t>
  </si>
  <si>
    <t>14</t>
  </si>
  <si>
    <t>15</t>
  </si>
  <si>
    <t>75</t>
  </si>
  <si>
    <t>11</t>
  </si>
  <si>
    <t>20</t>
  </si>
  <si>
    <t>40</t>
  </si>
  <si>
    <t>24</t>
  </si>
  <si>
    <t>13</t>
  </si>
  <si>
    <t>67</t>
  </si>
  <si>
    <t>48</t>
  </si>
  <si>
    <t>47</t>
  </si>
  <si>
    <t>76</t>
  </si>
  <si>
    <t>091108</t>
  </si>
  <si>
    <t>081008</t>
  </si>
  <si>
    <t>090212</t>
  </si>
  <si>
    <t>091206</t>
  </si>
  <si>
    <t>Код програмної класифікації видатків та кредитування місц.бюджетів ( КПКВК)</t>
  </si>
  <si>
    <t>14 (гр4+гр7)</t>
  </si>
  <si>
    <t xml:space="preserve">Найменування коду програмної класифікації видатків </t>
  </si>
  <si>
    <t xml:space="preserve"> Додаток  3-1</t>
  </si>
  <si>
    <t xml:space="preserve">          за головними розпорядниками коштів в розрізі бюджетних програм</t>
  </si>
  <si>
    <t>1412020</t>
  </si>
  <si>
    <t>1412050</t>
  </si>
  <si>
    <t>1412120</t>
  </si>
  <si>
    <t>1412140</t>
  </si>
  <si>
    <t>1412240</t>
  </si>
  <si>
    <t>1412800</t>
  </si>
  <si>
    <t>Багатопрофільна стаціонарна медична допомога населенню</t>
  </si>
  <si>
    <t>Багатопрофільна медична допомога населенню, що надається територіальними медичними об"єднаннями</t>
  </si>
  <si>
    <t>Лікарсько-акушерська допомога вагітним, породіллям та новонародженим</t>
  </si>
  <si>
    <t>Амбулаторно-поліклінічна допомога населенню</t>
  </si>
  <si>
    <t>Надання стоматологічної допомоги населенню</t>
  </si>
  <si>
    <t>Програма і централізовані заходи профілактики ВІЛ-інфекції/СНІДу</t>
  </si>
  <si>
    <t>Інші заходи в галузі охорони здоров"я</t>
  </si>
  <si>
    <t>Пільгове медичне обслуговування громадян, які постраждали внаслідок Чорнобильської катастрофи</t>
  </si>
  <si>
    <t>1011010</t>
  </si>
  <si>
    <t>1011020</t>
  </si>
  <si>
    <t>1011030</t>
  </si>
  <si>
    <t>1031060</t>
  </si>
  <si>
    <t>1011080</t>
  </si>
  <si>
    <t>1011100</t>
  </si>
  <si>
    <t>1011170</t>
  </si>
  <si>
    <t>1011190</t>
  </si>
  <si>
    <t>1011200</t>
  </si>
  <si>
    <t>1011210</t>
  </si>
  <si>
    <t>1011800</t>
  </si>
  <si>
    <t>1011260</t>
  </si>
  <si>
    <t>Керівництво і управління у сфері освіти та науки</t>
  </si>
  <si>
    <t>Дошкільна освіта</t>
  </si>
  <si>
    <t>Надання загальної середньої освіти загальноосвітніми навчальними закладами (в т.ч.школою-дитячим садком, інтернатом при  школі), спеціалізованими школами, ліцеями, гімназіями, колегіумами</t>
  </si>
  <si>
    <t>Надання загальної середньої освіти вечірніми (змінними) школами</t>
  </si>
  <si>
    <t>Надання освіти в дитячих будинках, утримання та забезпечення їх діяльності</t>
  </si>
  <si>
    <t>Надання позашкільної освіти позашкільними закладами освіти, заходи позашкільної роботи з дітьми</t>
  </si>
  <si>
    <t>Методичне забезпечення діяльності навчальних закладів та інші заходи в галузі освіти</t>
  </si>
  <si>
    <t>Централізоване ведення бухгалтерського обліку</t>
  </si>
  <si>
    <t>Здійснення централізованого господарського обслуговування</t>
  </si>
  <si>
    <t>Утримання інших закладів освіти</t>
  </si>
  <si>
    <t xml:space="preserve">Надання допомоги дітям-сиротам та дітям, позбав.батьківського піклування,яким виповнилось 18 років </t>
  </si>
  <si>
    <t>Утримання та навчально-тренувальна робота дитячо-юнацьких спортивних шкіл</t>
  </si>
  <si>
    <t>Керівництво і управління у сфері соціального захисту населення</t>
  </si>
  <si>
    <t>Керівництво і управління у сфері фінансів</t>
  </si>
  <si>
    <t>Керівництво і управління у сфері цивільного захисту населення,а також ліквідації наслідків Чорнобильської катастрофи</t>
  </si>
  <si>
    <t>Керівництво і управління у сфері містобудування та архітектури</t>
  </si>
  <si>
    <t>Утримання центрів " Спорт для всіх" та проведення заходів з фізичної культури</t>
  </si>
  <si>
    <t>Керівництво і управління у сфері житлово-комунального господарства</t>
  </si>
  <si>
    <t>2414030</t>
  </si>
  <si>
    <t>2414060</t>
  </si>
  <si>
    <t>2414100</t>
  </si>
  <si>
    <t>2414800</t>
  </si>
  <si>
    <t>4016310</t>
  </si>
  <si>
    <t>4716310</t>
  </si>
  <si>
    <r>
      <t>Забезпечення соціальними послугами за місцем проживання громадян, які не здатні до самообслуговування, у зв</t>
    </r>
    <r>
      <rPr>
        <sz val="9"/>
        <rFont val="Arial"/>
        <family val="2"/>
      </rPr>
      <t>’</t>
    </r>
    <r>
      <rPr>
        <sz val="9"/>
        <rFont val="Arial Cyr"/>
        <family val="2"/>
      </rPr>
      <t>язку з похилим віком, хворобою, інвалідністю</t>
    </r>
  </si>
  <si>
    <t>Забезпечення соціальними послугами громадян похилого віку, інвалідів, дітей-інвалідів, хворих, які не здатні до самообслуговування, потребують  сторонньої допомоги, фізичними особами</t>
  </si>
  <si>
    <t>Надання реабілітаційних послуг інвалідам та дітям-інвалідам</t>
  </si>
  <si>
    <t>Надання фінансової підтримки громадським організаціям інвалідів і ветеранів, діяльність яких має соціальну спрямованість</t>
  </si>
  <si>
    <r>
      <t>Забезпечення належних умов для виховання та розвитку дітей-сиріт і дітей, позбавлених батьківського піклування, в дитячих будинках сімейного типу та прийомних сім</t>
    </r>
    <r>
      <rPr>
        <sz val="9"/>
        <rFont val="Arial"/>
        <family val="2"/>
      </rPr>
      <t>’</t>
    </r>
    <r>
      <rPr>
        <sz val="9"/>
        <rFont val="Arial Cyr"/>
        <family val="2"/>
      </rPr>
      <t>ях</t>
    </r>
  </si>
  <si>
    <t>1513012</t>
  </si>
  <si>
    <t>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t>
  </si>
  <si>
    <t>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t>
  </si>
  <si>
    <t>Надання інших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</si>
  <si>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1513042</t>
  </si>
  <si>
    <t xml:space="preserve">Надання пільг ветеранам військової служби, ветеранам органів внутрішніх справ, ветеранам податкової міліції, ветеранам державної пожежної охорони,ветеранам Державної крімінально-виконавчої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крімінально-виконавчої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крімінально-виконавчої системи, державної пожежної охорони, пенсіонерам з числа слідчих прокуратури, дітям (до досягнення повноліття) працівників міліції, осіб начальницького складу податкової міліції, рядового і начальницького складу крімінально- </t>
  </si>
  <si>
    <t>Надання пільг громадянам, які постраджали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</si>
  <si>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Надання пільг громадянам, які постраджали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t>
  </si>
  <si>
    <t>Надання інших пільг громадянам, які постраджали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</si>
  <si>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Надання пільг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 "ї" частини першої ст.77 Основ законодавства про охорону здоров'я, частиною четвертою ст.29 Основ законодавства про культуру, частиною другою статті 30 Закону України "Про бібліотеки та бібліотечну справу", абзацом першим частини четвертої ст. 57 Закону України "Про освіту" на безоплатне користування житлом, опаленням та освітленням</t>
  </si>
  <si>
    <t>Надання пільг окремим категоріям громадян з послуг зв'язку</t>
  </si>
  <si>
    <t>Надання пільг багатодітним сім'ям на житлово-комунальні послуги</t>
  </si>
  <si>
    <t>Надання субсидій населенню для відшкодування витрат на оплату житлово-комунальних послуг</t>
  </si>
  <si>
    <t>Надання субсидій населенню для відшкодування витрат на придбання твердого та рідкого пічного побутового палива і скрапленого газу</t>
  </si>
  <si>
    <t>Надання допомоги у зв'язку з вагітністю і пологами</t>
  </si>
  <si>
    <t>Надання допомоги на догляд за дитиною віком до 3 років</t>
  </si>
  <si>
    <t>Надання допомоги при народженні дитини</t>
  </si>
  <si>
    <t>Надання допомоги на дітей, над якими встановлено опіку чи піклування</t>
  </si>
  <si>
    <t>1513202</t>
  </si>
  <si>
    <t>Надання допомоги на дітей одиноким матерям</t>
  </si>
  <si>
    <t>Надання тимчасової державної допомоги дітям</t>
  </si>
  <si>
    <t>Надання допомоги при усиновленні дитини</t>
  </si>
  <si>
    <t>Надання державної соціальної допомоги малозабезпеченим сім'ям</t>
  </si>
  <si>
    <t>Надання державної соціальної допомоги інвалідам з дитинства та дітям-інвалідам</t>
  </si>
  <si>
    <t>Реалізація заходів щодо інвестиційного розвитку території</t>
  </si>
  <si>
    <t xml:space="preserve">Внески до статутного капіталу суб"єктів господарювання </t>
  </si>
  <si>
    <t>Утримання та розвиток інфраструктури міських доріг</t>
  </si>
  <si>
    <t>Реалізація інвестиційних проектів</t>
  </si>
  <si>
    <t>Заходи державної політики з питань дітей та їх соціального захисту</t>
  </si>
  <si>
    <t>Заходи державної політики з питань молоді</t>
  </si>
  <si>
    <t>Функціонування клубів підлітків за місцем проживання</t>
  </si>
  <si>
    <t>1111100</t>
  </si>
  <si>
    <t>Надання позашкільної освіти позашкільними закладами освіти,
заходи із позашкільної роботи з дітьми</t>
  </si>
  <si>
    <t>Керівництво і управління у сфері молодіжної та сімейної політики</t>
  </si>
  <si>
    <t>Організаційне, інформаційно-аналітичне та матеріально-технічне забезпечення міської ради та ії виконавчого комітету</t>
  </si>
  <si>
    <t>Керівництво і управління у сфері комунальної власності</t>
  </si>
  <si>
    <t>Керівництво і управління у сфері охорони здоров'я</t>
  </si>
  <si>
    <t>Керівництво і управління у сфері культури</t>
  </si>
  <si>
    <t>Керівництво і управління у сфері фізичної культури та спорту</t>
  </si>
  <si>
    <t>Керівництво і управління у сфері захисту прав та інтересів дітей</t>
  </si>
  <si>
    <t>Керівництво і управління у галузі капітального будівництва</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</si>
  <si>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</si>
  <si>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0319140</t>
  </si>
  <si>
    <t>Сприяння діяльності телебачення та радіомовлення</t>
  </si>
  <si>
    <t>Підтримка періодичних виданнь</t>
  </si>
  <si>
    <t>Сприяння розвитку малого та середнього підприємництва</t>
  </si>
  <si>
    <t>Проведення навчально-тренувальних зборів і змагань та заходів з видів спорту</t>
  </si>
  <si>
    <t>150202</t>
  </si>
  <si>
    <t>Розробка схем та рішень масового застосування</t>
  </si>
  <si>
    <t>080800</t>
  </si>
  <si>
    <t>Надання загальної середньої освіти спеціальними загальноосвітніми школами-інтернатами, школами та іншими навчальними закладами для дітей, які потребують корекції та (або) розумового розвитку</t>
  </si>
  <si>
    <t>Розподіл видатків бюджету м.Біла Церква на 2013 рік</t>
  </si>
  <si>
    <t>081006</t>
  </si>
  <si>
    <t>081007</t>
  </si>
  <si>
    <t>1412230</t>
  </si>
  <si>
    <t>Програми і централізовані заходи з імунопрофілактики</t>
  </si>
  <si>
    <t>Програми і централізовані заходи боротьби з туберкульозом</t>
  </si>
  <si>
    <t>Надання первинної медичної (медико-санітарної) допомоги населенню</t>
  </si>
  <si>
    <t>0310060</t>
  </si>
  <si>
    <t>0317211</t>
  </si>
  <si>
    <t>0317212</t>
  </si>
  <si>
    <t>0317440</t>
  </si>
  <si>
    <t>0318600</t>
  </si>
  <si>
    <t>0113400</t>
  </si>
  <si>
    <t>0118601</t>
  </si>
  <si>
    <t>4510060</t>
  </si>
  <si>
    <t>1010060</t>
  </si>
  <si>
    <t>1015022</t>
  </si>
  <si>
    <t>1410060</t>
  </si>
  <si>
    <t>1412180</t>
  </si>
  <si>
    <t>1412250</t>
  </si>
  <si>
    <t>1510060</t>
  </si>
  <si>
    <t>1513401</t>
  </si>
  <si>
    <t>1513104</t>
  </si>
  <si>
    <t>1513181</t>
  </si>
  <si>
    <t>1513105</t>
  </si>
  <si>
    <t>7510060</t>
  </si>
  <si>
    <t>1110060</t>
  </si>
  <si>
    <t>1113131</t>
  </si>
  <si>
    <t>1113132</t>
  </si>
  <si>
    <t>1113140</t>
  </si>
  <si>
    <t>1113150</t>
  </si>
  <si>
    <t>1113500</t>
  </si>
  <si>
    <t>1113160</t>
  </si>
  <si>
    <t>2010060</t>
  </si>
  <si>
    <t>2013112</t>
  </si>
  <si>
    <t>4010060</t>
  </si>
  <si>
    <t>4016021</t>
  </si>
  <si>
    <t>4016060</t>
  </si>
  <si>
    <t>4017460</t>
  </si>
  <si>
    <t>4019230</t>
  </si>
  <si>
    <t>4016650</t>
  </si>
  <si>
    <t>4018602</t>
  </si>
  <si>
    <t>2410060</t>
  </si>
  <si>
    <t>1310060</t>
  </si>
  <si>
    <t>1315011</t>
  </si>
  <si>
    <t>1315022</t>
  </si>
  <si>
    <t>1315100</t>
  </si>
  <si>
    <t>1315060</t>
  </si>
  <si>
    <t>6710060</t>
  </si>
  <si>
    <t>4810060</t>
  </si>
  <si>
    <t>4816430</t>
  </si>
  <si>
    <t>4710060</t>
  </si>
  <si>
    <t>7618010</t>
  </si>
  <si>
    <t>1511070</t>
  </si>
  <si>
    <t>1513011</t>
  </si>
  <si>
    <t>1513021</t>
  </si>
  <si>
    <t>1513031</t>
  </si>
  <si>
    <t>1513013</t>
  </si>
  <si>
    <t>1513023</t>
  </si>
  <si>
    <t>1513033</t>
  </si>
  <si>
    <t>1513014</t>
  </si>
  <si>
    <t>1513034</t>
  </si>
  <si>
    <t>1513015</t>
  </si>
  <si>
    <t>1513041</t>
  </si>
  <si>
    <t>1513043</t>
  </si>
  <si>
    <t>1513044</t>
  </si>
  <si>
    <t>1513045</t>
  </si>
  <si>
    <t>1513046</t>
  </si>
  <si>
    <t>1513047</t>
  </si>
  <si>
    <t>1513048</t>
  </si>
  <si>
    <t>1513016</t>
  </si>
  <si>
    <t>1513026</t>
  </si>
  <si>
    <t>1513028</t>
  </si>
  <si>
    <t>1513049</t>
  </si>
  <si>
    <t>1513035</t>
  </si>
  <si>
    <t>1513037</t>
  </si>
  <si>
    <t>1513038</t>
  </si>
  <si>
    <t>1413050</t>
  </si>
  <si>
    <t>2013111</t>
  </si>
  <si>
    <t>4716410</t>
  </si>
  <si>
    <t xml:space="preserve"> від   25.12.2012 р. № 849-35 -VІ </t>
  </si>
  <si>
    <t>Відділ комунальної власності та концесії</t>
  </si>
</sst>
</file>

<file path=xl/styles.xml><?xml version="1.0" encoding="utf-8"?>
<styleSheet xmlns="http://schemas.openxmlformats.org/spreadsheetml/2006/main">
  <numFmts count="1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0"/>
    <numFmt numFmtId="173" formatCode="#,##0.0"/>
  </numFmts>
  <fonts count="47">
    <font>
      <sz val="10"/>
      <name val="Arial Cyr"/>
      <family val="0"/>
    </font>
    <font>
      <b/>
      <sz val="8"/>
      <name val="Arial Cyr"/>
      <family val="2"/>
    </font>
    <font>
      <b/>
      <sz val="10"/>
      <name val="Arial Cyr"/>
      <family val="2"/>
    </font>
    <font>
      <sz val="8"/>
      <name val="Arial Cyr"/>
      <family val="2"/>
    </font>
    <font>
      <sz val="12"/>
      <name val="Arial Cyr"/>
      <family val="2"/>
    </font>
    <font>
      <b/>
      <i/>
      <sz val="12"/>
      <name val="Arial Cyr"/>
      <family val="2"/>
    </font>
    <font>
      <b/>
      <sz val="9"/>
      <name val="Arial Cyr"/>
      <family val="2"/>
    </font>
    <font>
      <sz val="9"/>
      <name val="Arial Cyr"/>
      <family val="2"/>
    </font>
    <font>
      <u val="single"/>
      <sz val="10"/>
      <color indexed="12"/>
      <name val="Arial Cyr"/>
      <family val="0"/>
    </font>
    <font>
      <u val="single"/>
      <sz val="10"/>
      <color indexed="36"/>
      <name val="Arial Cyr"/>
      <family val="0"/>
    </font>
    <font>
      <sz val="14"/>
      <name val="Arial Cyr"/>
      <family val="2"/>
    </font>
    <font>
      <sz val="9"/>
      <color indexed="10"/>
      <name val="Arial Cyr"/>
      <family val="2"/>
    </font>
    <font>
      <sz val="9"/>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6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medium"/>
      <bottom>
        <color indexed="63"/>
      </bottom>
    </border>
    <border>
      <left>
        <color indexed="63"/>
      </left>
      <right style="thin"/>
      <top>
        <color indexed="63"/>
      </top>
      <bottom>
        <color indexed="63"/>
      </bottom>
    </border>
    <border>
      <left style="thin"/>
      <right>
        <color indexed="63"/>
      </right>
      <top>
        <color indexed="63"/>
      </top>
      <bottom style="thin"/>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style="thin"/>
      <right>
        <color indexed="63"/>
      </right>
      <top>
        <color indexed="63"/>
      </top>
      <bottom>
        <color indexed="63"/>
      </bottom>
    </border>
    <border>
      <left>
        <color indexed="63"/>
      </left>
      <right>
        <color indexed="63"/>
      </right>
      <top>
        <color indexed="63"/>
      </top>
      <bottom style="medium"/>
    </border>
    <border>
      <left style="thin"/>
      <right style="thin"/>
      <top style="thin"/>
      <bottom style="thin"/>
    </border>
    <border>
      <left>
        <color indexed="63"/>
      </left>
      <right style="thin"/>
      <top>
        <color indexed="63"/>
      </top>
      <bottom style="thin"/>
    </border>
    <border>
      <left>
        <color indexed="63"/>
      </left>
      <right>
        <color indexed="63"/>
      </right>
      <top style="thin"/>
      <bottom>
        <color indexed="63"/>
      </bottom>
    </border>
    <border>
      <left style="thin"/>
      <right style="thin"/>
      <top style="thin"/>
      <bottom>
        <color indexed="63"/>
      </bottom>
    </border>
    <border>
      <left style="thin"/>
      <right style="thin"/>
      <top style="medium"/>
      <bottom style="medium"/>
    </border>
    <border>
      <left style="thin"/>
      <right>
        <color indexed="63"/>
      </right>
      <top style="medium"/>
      <bottom>
        <color indexed="63"/>
      </bottom>
    </border>
    <border>
      <left style="medium"/>
      <right style="thin"/>
      <top style="medium"/>
      <bottom style="thin"/>
    </border>
    <border>
      <left style="medium"/>
      <right>
        <color indexed="63"/>
      </right>
      <top style="medium"/>
      <bottom style="medium"/>
    </border>
    <border>
      <left style="thin"/>
      <right>
        <color indexed="63"/>
      </right>
      <top>
        <color indexed="63"/>
      </top>
      <bottom style="medium"/>
    </border>
    <border>
      <left>
        <color indexed="63"/>
      </left>
      <right>
        <color indexed="63"/>
      </right>
      <top style="medium"/>
      <bottom style="medium"/>
    </border>
    <border>
      <left>
        <color indexed="63"/>
      </left>
      <right>
        <color indexed="63"/>
      </right>
      <top style="medium"/>
      <bottom style="thin"/>
    </border>
    <border>
      <left style="thin"/>
      <right style="thin"/>
      <top style="medium"/>
      <bottom style="thin"/>
    </border>
    <border>
      <left>
        <color indexed="63"/>
      </left>
      <right>
        <color indexed="63"/>
      </right>
      <top style="thin"/>
      <bottom style="thin"/>
    </border>
    <border>
      <left style="thin"/>
      <right>
        <color indexed="63"/>
      </right>
      <top style="thin"/>
      <bottom style="thin"/>
    </border>
    <border>
      <left style="thin"/>
      <right>
        <color indexed="63"/>
      </right>
      <top style="medium"/>
      <bottom style="medium"/>
    </border>
    <border>
      <left>
        <color indexed="63"/>
      </left>
      <right>
        <color indexed="63"/>
      </right>
      <top style="thin"/>
      <bottom style="medium"/>
    </border>
    <border>
      <left style="thin"/>
      <right style="thin"/>
      <top style="thin"/>
      <bottom style="medium"/>
    </border>
    <border>
      <left style="thin"/>
      <right style="thin"/>
      <top>
        <color indexed="63"/>
      </top>
      <bottom style="medium"/>
    </border>
    <border>
      <left style="medium"/>
      <right style="medium"/>
      <top style="medium"/>
      <bottom style="medium"/>
    </border>
    <border>
      <left style="medium"/>
      <right style="medium"/>
      <top>
        <color indexed="63"/>
      </top>
      <bottom style="medium"/>
    </border>
    <border>
      <left style="medium"/>
      <right style="medium"/>
      <top style="medium"/>
      <bottom>
        <color indexed="63"/>
      </bottom>
    </border>
    <border>
      <left style="medium"/>
      <right style="medium"/>
      <top>
        <color indexed="63"/>
      </top>
      <bottom>
        <color indexed="63"/>
      </bottom>
    </border>
    <border>
      <left style="medium"/>
      <right style="medium"/>
      <top style="medium"/>
      <bottom style="thin"/>
    </border>
    <border>
      <left style="medium"/>
      <right style="medium"/>
      <top style="thin"/>
      <bottom>
        <color indexed="63"/>
      </bottom>
    </border>
    <border>
      <left style="medium"/>
      <right style="medium"/>
      <top>
        <color indexed="63"/>
      </top>
      <bottom style="thin"/>
    </border>
    <border>
      <left style="medium"/>
      <right style="medium"/>
      <top style="thin"/>
      <bottom style="thin"/>
    </border>
    <border>
      <left style="medium"/>
      <right style="thin"/>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style="medium"/>
      <bottom style="thin"/>
    </border>
    <border>
      <left>
        <color indexed="63"/>
      </left>
      <right style="thin"/>
      <top>
        <color indexed="63"/>
      </top>
      <bottom style="medium"/>
    </border>
    <border>
      <left>
        <color indexed="63"/>
      </left>
      <right style="thin"/>
      <top style="thin"/>
      <bottom style="thin"/>
    </border>
    <border>
      <left style="medium"/>
      <right style="thin"/>
      <top style="medium"/>
      <bottom style="medium"/>
    </border>
    <border>
      <left style="thin"/>
      <right>
        <color indexed="63"/>
      </right>
      <top style="thin"/>
      <bottom style="medium"/>
    </border>
    <border>
      <left>
        <color indexed="63"/>
      </left>
      <right style="medium"/>
      <top style="medium"/>
      <bottom style="medium"/>
    </border>
    <border>
      <left style="thin"/>
      <right style="medium"/>
      <top style="thin"/>
      <bottom style="thin"/>
    </border>
    <border>
      <left style="thin"/>
      <right style="thin"/>
      <top style="medium"/>
      <bottom>
        <color indexed="63"/>
      </bottom>
    </border>
    <border>
      <left>
        <color indexed="63"/>
      </left>
      <right style="thin"/>
      <top style="medium"/>
      <bottom>
        <color indexed="63"/>
      </bottom>
    </border>
    <border>
      <left>
        <color indexed="63"/>
      </left>
      <right style="thin"/>
      <top style="medium"/>
      <bottom style="medium"/>
    </border>
    <border>
      <left>
        <color indexed="63"/>
      </left>
      <right style="thin"/>
      <top style="medium"/>
      <bottom style="thin"/>
    </border>
    <border>
      <left>
        <color indexed="63"/>
      </left>
      <right style="thin"/>
      <top style="thin"/>
      <bottom style="medium"/>
    </border>
    <border>
      <left style="medium"/>
      <right style="thin"/>
      <top>
        <color indexed="63"/>
      </top>
      <bottom style="medium"/>
    </border>
    <border>
      <left style="thin"/>
      <right style="medium"/>
      <top style="medium"/>
      <bottom style="medium"/>
    </border>
    <border>
      <left style="medium"/>
      <right style="medium"/>
      <top style="thin"/>
      <bottom style="medium"/>
    </border>
    <border>
      <left style="medium"/>
      <right style="thin"/>
      <top style="thin"/>
      <bottom style="thin"/>
    </border>
    <border>
      <left>
        <color indexed="63"/>
      </left>
      <right style="medium"/>
      <top style="medium"/>
      <bottom style="thin"/>
    </border>
    <border>
      <left style="thin"/>
      <right style="medium"/>
      <top style="thin"/>
      <bottom>
        <color indexed="63"/>
      </bottom>
    </border>
    <border>
      <left style="thin"/>
      <right style="medium"/>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0" fontId="8"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9" fillId="0" borderId="0" applyNumberFormat="0" applyFill="0" applyBorder="0" applyAlignment="0" applyProtection="0"/>
    <xf numFmtId="0" fontId="42" fillId="30" borderId="0" applyNumberFormat="0" applyBorder="0" applyAlignment="0" applyProtection="0"/>
    <xf numFmtId="0" fontId="4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6" fillId="32" borderId="0" applyNumberFormat="0" applyBorder="0" applyAlignment="0" applyProtection="0"/>
  </cellStyleXfs>
  <cellXfs count="353">
    <xf numFmtId="0" fontId="0" fillId="0" borderId="0" xfId="0" applyAlignment="1">
      <alignment/>
    </xf>
    <xf numFmtId="0" fontId="0" fillId="0" borderId="0" xfId="0" applyBorder="1" applyAlignment="1">
      <alignment/>
    </xf>
    <xf numFmtId="0" fontId="2" fillId="0" borderId="10" xfId="0" applyFont="1" applyBorder="1" applyAlignment="1">
      <alignment/>
    </xf>
    <xf numFmtId="0" fontId="1" fillId="0" borderId="10" xfId="0" applyFont="1" applyBorder="1" applyAlignment="1">
      <alignment/>
    </xf>
    <xf numFmtId="0" fontId="1" fillId="0" borderId="0" xfId="0" applyFont="1" applyBorder="1" applyAlignment="1">
      <alignment/>
    </xf>
    <xf numFmtId="0" fontId="1" fillId="0" borderId="11" xfId="0" applyFont="1" applyBorder="1" applyAlignment="1">
      <alignment/>
    </xf>
    <xf numFmtId="0" fontId="1" fillId="0" borderId="12" xfId="0" applyFont="1" applyBorder="1" applyAlignment="1">
      <alignment/>
    </xf>
    <xf numFmtId="0" fontId="1" fillId="0" borderId="13" xfId="0" applyFont="1" applyBorder="1" applyAlignment="1">
      <alignment horizontal="center"/>
    </xf>
    <xf numFmtId="0" fontId="1" fillId="0" borderId="0" xfId="0" applyFont="1" applyBorder="1" applyAlignment="1">
      <alignment horizontal="center"/>
    </xf>
    <xf numFmtId="0" fontId="2" fillId="0" borderId="14" xfId="0" applyFont="1" applyBorder="1" applyAlignment="1">
      <alignment/>
    </xf>
    <xf numFmtId="0" fontId="1" fillId="0" borderId="14" xfId="0" applyFont="1" applyBorder="1" applyAlignment="1">
      <alignment horizontal="center"/>
    </xf>
    <xf numFmtId="0" fontId="1" fillId="0" borderId="15" xfId="0" applyFont="1" applyBorder="1" applyAlignment="1">
      <alignment horizontal="center"/>
    </xf>
    <xf numFmtId="0" fontId="1" fillId="0" borderId="14" xfId="0" applyFont="1" applyBorder="1" applyAlignment="1">
      <alignment/>
    </xf>
    <xf numFmtId="0" fontId="3" fillId="0" borderId="0" xfId="0" applyFont="1" applyAlignment="1">
      <alignment/>
    </xf>
    <xf numFmtId="0" fontId="4" fillId="0" borderId="0" xfId="0" applyFont="1" applyAlignment="1">
      <alignment/>
    </xf>
    <xf numFmtId="0" fontId="5" fillId="0" borderId="0" xfId="0" applyFont="1" applyAlignment="1">
      <alignment/>
    </xf>
    <xf numFmtId="0" fontId="1" fillId="0" borderId="16" xfId="0" applyFont="1" applyBorder="1" applyAlignment="1">
      <alignment horizontal="center"/>
    </xf>
    <xf numFmtId="0" fontId="1" fillId="0" borderId="17" xfId="0" applyFont="1" applyBorder="1" applyAlignment="1">
      <alignment/>
    </xf>
    <xf numFmtId="0" fontId="0" fillId="0" borderId="17" xfId="0" applyBorder="1" applyAlignment="1">
      <alignment/>
    </xf>
    <xf numFmtId="0" fontId="2" fillId="0" borderId="17" xfId="0" applyFont="1" applyBorder="1" applyAlignment="1">
      <alignment/>
    </xf>
    <xf numFmtId="0" fontId="7" fillId="0" borderId="18" xfId="0" applyFont="1" applyBorder="1" applyAlignment="1">
      <alignment/>
    </xf>
    <xf numFmtId="0" fontId="7" fillId="0" borderId="16" xfId="0" applyFont="1" applyBorder="1" applyAlignment="1">
      <alignment/>
    </xf>
    <xf numFmtId="0" fontId="7" fillId="0" borderId="13" xfId="0" applyFont="1" applyBorder="1" applyAlignment="1">
      <alignment/>
    </xf>
    <xf numFmtId="0" fontId="7" fillId="0" borderId="19" xfId="0" applyFont="1" applyBorder="1" applyAlignment="1">
      <alignment/>
    </xf>
    <xf numFmtId="0" fontId="7" fillId="0" borderId="20" xfId="0" applyFont="1" applyBorder="1" applyAlignment="1">
      <alignment/>
    </xf>
    <xf numFmtId="0" fontId="7" fillId="0" borderId="21" xfId="0" applyFont="1" applyBorder="1" applyAlignment="1">
      <alignment/>
    </xf>
    <xf numFmtId="0" fontId="7" fillId="0" borderId="0" xfId="0" applyFont="1" applyBorder="1" applyAlignment="1">
      <alignment/>
    </xf>
    <xf numFmtId="49" fontId="7" fillId="0" borderId="0" xfId="0" applyNumberFormat="1" applyFont="1" applyBorder="1" applyAlignment="1">
      <alignment horizontal="center"/>
    </xf>
    <xf numFmtId="0" fontId="2" fillId="0" borderId="22" xfId="0" applyFont="1" applyBorder="1" applyAlignment="1">
      <alignment horizontal="center"/>
    </xf>
    <xf numFmtId="0" fontId="2" fillId="0" borderId="23" xfId="0" applyFont="1" applyBorder="1" applyAlignment="1">
      <alignment horizontal="center"/>
    </xf>
    <xf numFmtId="0" fontId="1" fillId="0" borderId="21" xfId="0" applyFont="1" applyBorder="1" applyAlignment="1">
      <alignment horizontal="center"/>
    </xf>
    <xf numFmtId="0" fontId="1" fillId="0" borderId="20" xfId="0" applyFont="1" applyBorder="1" applyAlignment="1">
      <alignment horizontal="center"/>
    </xf>
    <xf numFmtId="49" fontId="7" fillId="0" borderId="24" xfId="0" applyNumberFormat="1" applyFont="1" applyBorder="1" applyAlignment="1">
      <alignment horizontal="center"/>
    </xf>
    <xf numFmtId="0" fontId="2" fillId="0" borderId="13" xfId="0" applyFont="1" applyBorder="1" applyAlignment="1">
      <alignment horizontal="center"/>
    </xf>
    <xf numFmtId="0" fontId="7" fillId="0" borderId="0" xfId="0" applyFont="1" applyAlignment="1">
      <alignment/>
    </xf>
    <xf numFmtId="0" fontId="2" fillId="0" borderId="25" xfId="0" applyFont="1" applyBorder="1" applyAlignment="1">
      <alignment horizontal="center"/>
    </xf>
    <xf numFmtId="0" fontId="2" fillId="0" borderId="26" xfId="0" applyFont="1" applyBorder="1" applyAlignment="1">
      <alignment horizontal="center"/>
    </xf>
    <xf numFmtId="0" fontId="2" fillId="0" borderId="27" xfId="0" applyFont="1" applyBorder="1" applyAlignment="1">
      <alignment horizontal="center"/>
    </xf>
    <xf numFmtId="0" fontId="2" fillId="0" borderId="0" xfId="0" applyFont="1" applyAlignment="1">
      <alignment/>
    </xf>
    <xf numFmtId="3" fontId="2" fillId="0" borderId="23" xfId="0" applyNumberFormat="1" applyFont="1" applyBorder="1" applyAlignment="1">
      <alignment/>
    </xf>
    <xf numFmtId="3" fontId="7" fillId="0" borderId="28" xfId="0" applyNumberFormat="1" applyFont="1" applyBorder="1" applyAlignment="1">
      <alignment/>
    </xf>
    <xf numFmtId="3" fontId="7" fillId="0" borderId="29" xfId="0" applyNumberFormat="1" applyFont="1" applyBorder="1" applyAlignment="1">
      <alignment/>
    </xf>
    <xf numFmtId="3" fontId="7" fillId="0" borderId="30" xfId="0" applyNumberFormat="1" applyFont="1" applyBorder="1" applyAlignment="1">
      <alignment/>
    </xf>
    <xf numFmtId="3" fontId="7" fillId="0" borderId="18" xfId="0" applyNumberFormat="1" applyFont="1" applyBorder="1" applyAlignment="1">
      <alignment/>
    </xf>
    <xf numFmtId="3" fontId="7" fillId="0" borderId="31" xfId="0" applyNumberFormat="1" applyFont="1" applyBorder="1" applyAlignment="1">
      <alignment/>
    </xf>
    <xf numFmtId="3" fontId="7" fillId="0" borderId="0" xfId="0" applyNumberFormat="1" applyFont="1" applyBorder="1" applyAlignment="1">
      <alignment/>
    </xf>
    <xf numFmtId="3" fontId="7" fillId="0" borderId="13" xfId="0" applyNumberFormat="1" applyFont="1" applyBorder="1" applyAlignment="1">
      <alignment/>
    </xf>
    <xf numFmtId="3" fontId="7" fillId="0" borderId="16" xfId="0" applyNumberFormat="1" applyFont="1" applyBorder="1" applyAlignment="1">
      <alignment/>
    </xf>
    <xf numFmtId="3" fontId="7" fillId="0" borderId="21" xfId="0" applyNumberFormat="1" applyFont="1" applyBorder="1" applyAlignment="1">
      <alignment/>
    </xf>
    <xf numFmtId="3" fontId="7" fillId="0" borderId="20" xfId="0" applyNumberFormat="1" applyFont="1" applyBorder="1" applyAlignment="1">
      <alignment/>
    </xf>
    <xf numFmtId="3" fontId="7" fillId="0" borderId="14" xfId="0" applyNumberFormat="1" applyFont="1" applyBorder="1" applyAlignment="1">
      <alignment/>
    </xf>
    <xf numFmtId="3" fontId="7" fillId="0" borderId="15" xfId="0" applyNumberFormat="1" applyFont="1" applyBorder="1" applyAlignment="1">
      <alignment/>
    </xf>
    <xf numFmtId="3" fontId="7" fillId="0" borderId="17" xfId="0" applyNumberFormat="1" applyFont="1" applyBorder="1" applyAlignment="1">
      <alignment/>
    </xf>
    <xf numFmtId="3" fontId="2" fillId="0" borderId="22" xfId="0" applyNumberFormat="1" applyFont="1" applyBorder="1" applyAlignment="1">
      <alignment/>
    </xf>
    <xf numFmtId="3" fontId="2" fillId="0" borderId="32" xfId="0" applyNumberFormat="1" applyFont="1" applyBorder="1" applyAlignment="1">
      <alignment/>
    </xf>
    <xf numFmtId="3" fontId="2" fillId="0" borderId="22" xfId="0" applyNumberFormat="1" applyFont="1" applyBorder="1" applyAlignment="1">
      <alignment/>
    </xf>
    <xf numFmtId="3" fontId="2" fillId="0" borderId="32" xfId="0" applyNumberFormat="1" applyFont="1" applyBorder="1" applyAlignment="1">
      <alignment/>
    </xf>
    <xf numFmtId="3" fontId="7" fillId="0" borderId="33" xfId="0" applyNumberFormat="1" applyFont="1" applyBorder="1" applyAlignment="1">
      <alignment/>
    </xf>
    <xf numFmtId="3" fontId="7" fillId="0" borderId="34" xfId="0" applyNumberFormat="1" applyFont="1" applyBorder="1" applyAlignment="1">
      <alignment/>
    </xf>
    <xf numFmtId="3" fontId="2" fillId="0" borderId="35" xfId="0" applyNumberFormat="1" applyFont="1" applyBorder="1" applyAlignment="1">
      <alignment/>
    </xf>
    <xf numFmtId="3" fontId="2" fillId="0" borderId="26" xfId="0" applyNumberFormat="1" applyFont="1" applyBorder="1" applyAlignment="1">
      <alignment/>
    </xf>
    <xf numFmtId="3" fontId="2" fillId="0" borderId="36" xfId="0" applyNumberFormat="1" applyFont="1" applyBorder="1" applyAlignment="1">
      <alignment/>
    </xf>
    <xf numFmtId="3" fontId="2" fillId="0" borderId="37" xfId="0" applyNumberFormat="1" applyFont="1" applyBorder="1" applyAlignment="1">
      <alignment/>
    </xf>
    <xf numFmtId="0" fontId="2" fillId="0" borderId="23" xfId="0" applyFont="1" applyBorder="1" applyAlignment="1">
      <alignment horizontal="center"/>
    </xf>
    <xf numFmtId="3" fontId="2" fillId="0" borderId="36" xfId="0" applyNumberFormat="1" applyFont="1" applyBorder="1" applyAlignment="1">
      <alignment/>
    </xf>
    <xf numFmtId="0" fontId="2" fillId="0" borderId="0" xfId="0" applyFont="1" applyBorder="1" applyAlignment="1">
      <alignment/>
    </xf>
    <xf numFmtId="0" fontId="0" fillId="0" borderId="38" xfId="0" applyBorder="1" applyAlignment="1">
      <alignment/>
    </xf>
    <xf numFmtId="0" fontId="2" fillId="0" borderId="39" xfId="0" applyFont="1" applyBorder="1" applyAlignment="1">
      <alignment horizontal="center"/>
    </xf>
    <xf numFmtId="0" fontId="2" fillId="0" borderId="39" xfId="0" applyFont="1" applyBorder="1" applyAlignment="1">
      <alignment/>
    </xf>
    <xf numFmtId="3" fontId="7" fillId="0" borderId="40" xfId="0" applyNumberFormat="1" applyFont="1" applyBorder="1" applyAlignment="1">
      <alignment/>
    </xf>
    <xf numFmtId="3" fontId="7" fillId="0" borderId="41" xfId="0" applyNumberFormat="1" applyFont="1" applyBorder="1" applyAlignment="1">
      <alignment/>
    </xf>
    <xf numFmtId="3" fontId="7" fillId="0" borderId="42" xfId="0" applyNumberFormat="1" applyFont="1" applyBorder="1" applyAlignment="1">
      <alignment/>
    </xf>
    <xf numFmtId="3" fontId="7" fillId="0" borderId="43" xfId="0" applyNumberFormat="1" applyFont="1" applyBorder="1" applyAlignment="1">
      <alignment/>
    </xf>
    <xf numFmtId="3" fontId="7" fillId="0" borderId="39" xfId="0" applyNumberFormat="1" applyFont="1" applyBorder="1" applyAlignment="1">
      <alignment/>
    </xf>
    <xf numFmtId="3" fontId="7" fillId="0" borderId="38" xfId="0" applyNumberFormat="1" applyFont="1" applyBorder="1" applyAlignment="1">
      <alignment/>
    </xf>
    <xf numFmtId="3" fontId="7" fillId="0" borderId="37" xfId="0" applyNumberFormat="1" applyFont="1" applyBorder="1" applyAlignment="1">
      <alignment/>
    </xf>
    <xf numFmtId="3" fontId="2" fillId="0" borderId="38" xfId="0" applyNumberFormat="1" applyFont="1" applyBorder="1" applyAlignment="1">
      <alignment/>
    </xf>
    <xf numFmtId="0" fontId="1" fillId="0" borderId="44" xfId="0" applyFont="1" applyBorder="1" applyAlignment="1">
      <alignment horizontal="center"/>
    </xf>
    <xf numFmtId="0" fontId="7" fillId="0" borderId="35" xfId="0" applyFont="1" applyBorder="1" applyAlignment="1">
      <alignment/>
    </xf>
    <xf numFmtId="3" fontId="7" fillId="0" borderId="35" xfId="0" applyNumberFormat="1" applyFont="1" applyBorder="1" applyAlignment="1">
      <alignment/>
    </xf>
    <xf numFmtId="3" fontId="7" fillId="0" borderId="27" xfId="0" applyNumberFormat="1" applyFont="1" applyBorder="1" applyAlignment="1">
      <alignment/>
    </xf>
    <xf numFmtId="3" fontId="7" fillId="0" borderId="22" xfId="0" applyNumberFormat="1" applyFont="1" applyBorder="1" applyAlignment="1">
      <alignment/>
    </xf>
    <xf numFmtId="3" fontId="7" fillId="0" borderId="19" xfId="0" applyNumberFormat="1" applyFont="1" applyBorder="1" applyAlignment="1">
      <alignment/>
    </xf>
    <xf numFmtId="0" fontId="7" fillId="0" borderId="45" xfId="0" applyFont="1" applyBorder="1" applyAlignment="1">
      <alignment/>
    </xf>
    <xf numFmtId="3" fontId="7" fillId="0" borderId="46" xfId="0" applyNumberFormat="1" applyFont="1" applyBorder="1" applyAlignment="1">
      <alignment/>
    </xf>
    <xf numFmtId="3" fontId="7" fillId="0" borderId="11" xfId="0" applyNumberFormat="1" applyFont="1" applyBorder="1" applyAlignment="1">
      <alignment/>
    </xf>
    <xf numFmtId="3" fontId="7" fillId="0" borderId="47" xfId="0" applyNumberFormat="1" applyFont="1" applyBorder="1" applyAlignment="1">
      <alignment/>
    </xf>
    <xf numFmtId="3" fontId="7" fillId="0" borderId="18" xfId="0" applyNumberFormat="1" applyFont="1" applyBorder="1" applyAlignment="1">
      <alignment/>
    </xf>
    <xf numFmtId="0" fontId="2" fillId="0" borderId="16" xfId="0" applyFont="1" applyBorder="1" applyAlignment="1">
      <alignment horizontal="center"/>
    </xf>
    <xf numFmtId="3" fontId="2" fillId="0" borderId="48" xfId="0" applyNumberFormat="1" applyFont="1" applyBorder="1" applyAlignment="1">
      <alignment/>
    </xf>
    <xf numFmtId="3" fontId="2" fillId="0" borderId="12" xfId="0" applyNumberFormat="1" applyFont="1" applyBorder="1" applyAlignment="1">
      <alignment/>
    </xf>
    <xf numFmtId="0" fontId="7" fillId="0" borderId="28" xfId="0" applyFont="1" applyBorder="1" applyAlignment="1">
      <alignment horizontal="left"/>
    </xf>
    <xf numFmtId="0" fontId="7" fillId="0" borderId="14" xfId="0" applyFont="1" applyBorder="1" applyAlignment="1">
      <alignment horizontal="left"/>
    </xf>
    <xf numFmtId="0" fontId="7" fillId="0" borderId="18" xfId="0" applyFont="1" applyBorder="1" applyAlignment="1">
      <alignment horizontal="left"/>
    </xf>
    <xf numFmtId="3" fontId="7" fillId="0" borderId="45" xfId="0" applyNumberFormat="1" applyFont="1" applyBorder="1" applyAlignment="1">
      <alignment/>
    </xf>
    <xf numFmtId="0" fontId="7" fillId="0" borderId="21" xfId="0" applyFont="1" applyBorder="1" applyAlignment="1">
      <alignment horizontal="left"/>
    </xf>
    <xf numFmtId="3" fontId="2" fillId="0" borderId="27" xfId="0" applyNumberFormat="1" applyFont="1" applyBorder="1" applyAlignment="1">
      <alignment/>
    </xf>
    <xf numFmtId="3" fontId="7" fillId="0" borderId="31" xfId="0" applyNumberFormat="1" applyFont="1" applyBorder="1" applyAlignment="1">
      <alignment/>
    </xf>
    <xf numFmtId="3" fontId="7" fillId="0" borderId="21" xfId="0" applyNumberFormat="1" applyFont="1" applyBorder="1" applyAlignment="1">
      <alignment/>
    </xf>
    <xf numFmtId="3" fontId="7" fillId="0" borderId="45" xfId="0" applyNumberFormat="1" applyFont="1" applyBorder="1" applyAlignment="1">
      <alignment/>
    </xf>
    <xf numFmtId="3" fontId="7" fillId="0" borderId="12" xfId="0" applyNumberFormat="1" applyFont="1" applyBorder="1" applyAlignment="1">
      <alignment/>
    </xf>
    <xf numFmtId="3" fontId="7" fillId="0" borderId="14" xfId="0" applyNumberFormat="1" applyFont="1" applyBorder="1" applyAlignment="1">
      <alignment/>
    </xf>
    <xf numFmtId="3" fontId="7" fillId="0" borderId="47" xfId="0" applyNumberFormat="1" applyFont="1" applyBorder="1" applyAlignment="1">
      <alignment/>
    </xf>
    <xf numFmtId="3" fontId="7" fillId="0" borderId="12" xfId="0" applyNumberFormat="1" applyFont="1" applyBorder="1" applyAlignment="1">
      <alignment/>
    </xf>
    <xf numFmtId="3" fontId="7" fillId="0" borderId="48" xfId="0" applyNumberFormat="1" applyFont="1" applyBorder="1" applyAlignment="1">
      <alignment/>
    </xf>
    <xf numFmtId="0" fontId="4" fillId="0" borderId="0" xfId="0" applyFont="1" applyBorder="1" applyAlignment="1">
      <alignment/>
    </xf>
    <xf numFmtId="3" fontId="2" fillId="0" borderId="27" xfId="0" applyNumberFormat="1" applyFont="1" applyBorder="1" applyAlignment="1">
      <alignment/>
    </xf>
    <xf numFmtId="3" fontId="7" fillId="0" borderId="49" xfId="0" applyNumberFormat="1" applyFont="1" applyBorder="1" applyAlignment="1">
      <alignment/>
    </xf>
    <xf numFmtId="3" fontId="2" fillId="0" borderId="47" xfId="0" applyNumberFormat="1" applyFont="1" applyBorder="1" applyAlignment="1">
      <alignment/>
    </xf>
    <xf numFmtId="0" fontId="7" fillId="0" borderId="31" xfId="0" applyFont="1" applyBorder="1" applyAlignment="1">
      <alignment/>
    </xf>
    <xf numFmtId="3" fontId="7" fillId="0" borderId="29" xfId="0" applyNumberFormat="1" applyFont="1" applyBorder="1" applyAlignment="1">
      <alignment/>
    </xf>
    <xf numFmtId="3" fontId="7" fillId="33" borderId="14" xfId="0" applyNumberFormat="1" applyFont="1" applyFill="1" applyBorder="1" applyAlignment="1">
      <alignment/>
    </xf>
    <xf numFmtId="3" fontId="7" fillId="33" borderId="29" xfId="0" applyNumberFormat="1" applyFont="1" applyFill="1" applyBorder="1" applyAlignment="1">
      <alignment/>
    </xf>
    <xf numFmtId="0" fontId="3" fillId="0" borderId="0" xfId="0" applyFont="1" applyBorder="1" applyAlignment="1">
      <alignment/>
    </xf>
    <xf numFmtId="3" fontId="7" fillId="0" borderId="32" xfId="0" applyNumberFormat="1" applyFont="1" applyBorder="1" applyAlignment="1">
      <alignment/>
    </xf>
    <xf numFmtId="3" fontId="7" fillId="0" borderId="15" xfId="0" applyNumberFormat="1" applyFont="1" applyBorder="1" applyAlignment="1">
      <alignment/>
    </xf>
    <xf numFmtId="3" fontId="7" fillId="33" borderId="41" xfId="0" applyNumberFormat="1" applyFont="1" applyFill="1" applyBorder="1" applyAlignment="1">
      <alignment/>
    </xf>
    <xf numFmtId="3" fontId="7" fillId="33" borderId="36" xfId="0" applyNumberFormat="1" applyFont="1" applyFill="1" applyBorder="1" applyAlignment="1">
      <alignment/>
    </xf>
    <xf numFmtId="3" fontId="7" fillId="33" borderId="42" xfId="0" applyNumberFormat="1" applyFont="1" applyFill="1" applyBorder="1" applyAlignment="1">
      <alignment/>
    </xf>
    <xf numFmtId="3" fontId="2" fillId="33" borderId="36" xfId="0" applyNumberFormat="1" applyFont="1" applyFill="1" applyBorder="1" applyAlignment="1">
      <alignment/>
    </xf>
    <xf numFmtId="3" fontId="2" fillId="33" borderId="36" xfId="0" applyNumberFormat="1" applyFont="1" applyFill="1" applyBorder="1" applyAlignment="1">
      <alignment/>
    </xf>
    <xf numFmtId="0" fontId="2" fillId="0" borderId="32" xfId="0" applyFont="1" applyBorder="1" applyAlignment="1">
      <alignment horizontal="center"/>
    </xf>
    <xf numFmtId="0" fontId="0" fillId="0" borderId="28" xfId="0" applyBorder="1" applyAlignment="1">
      <alignment/>
    </xf>
    <xf numFmtId="0" fontId="2" fillId="0" borderId="22" xfId="0" applyFont="1" applyBorder="1" applyAlignment="1">
      <alignment horizontal="center"/>
    </xf>
    <xf numFmtId="3" fontId="0" fillId="0" borderId="32" xfId="0" applyNumberFormat="1" applyFont="1" applyBorder="1" applyAlignment="1">
      <alignment/>
    </xf>
    <xf numFmtId="0" fontId="0" fillId="0" borderId="27" xfId="0" applyFont="1" applyBorder="1" applyAlignment="1">
      <alignment/>
    </xf>
    <xf numFmtId="3" fontId="2" fillId="0" borderId="50" xfId="0" applyNumberFormat="1" applyFont="1" applyBorder="1" applyAlignment="1">
      <alignment/>
    </xf>
    <xf numFmtId="3" fontId="2" fillId="0" borderId="25" xfId="0" applyNumberFormat="1" applyFont="1" applyBorder="1" applyAlignment="1">
      <alignment/>
    </xf>
    <xf numFmtId="3" fontId="7" fillId="0" borderId="51" xfId="0" applyNumberFormat="1" applyFont="1" applyBorder="1" applyAlignment="1">
      <alignment/>
    </xf>
    <xf numFmtId="3" fontId="7" fillId="0" borderId="18" xfId="0" applyNumberFormat="1" applyFont="1" applyBorder="1" applyAlignment="1">
      <alignment vertical="top"/>
    </xf>
    <xf numFmtId="3" fontId="7" fillId="0" borderId="21" xfId="0" applyNumberFormat="1" applyFont="1" applyBorder="1" applyAlignment="1">
      <alignment vertical="top"/>
    </xf>
    <xf numFmtId="3" fontId="2" fillId="0" borderId="52" xfId="0" applyNumberFormat="1" applyFont="1" applyBorder="1" applyAlignment="1">
      <alignment/>
    </xf>
    <xf numFmtId="3" fontId="7" fillId="33" borderId="21" xfId="0" applyNumberFormat="1" applyFont="1" applyFill="1" applyBorder="1" applyAlignment="1">
      <alignment/>
    </xf>
    <xf numFmtId="3" fontId="7" fillId="33" borderId="20" xfId="0" applyNumberFormat="1" applyFont="1" applyFill="1" applyBorder="1" applyAlignment="1">
      <alignment/>
    </xf>
    <xf numFmtId="3" fontId="2" fillId="33" borderId="22" xfId="0" applyNumberFormat="1" applyFont="1" applyFill="1" applyBorder="1" applyAlignment="1">
      <alignment/>
    </xf>
    <xf numFmtId="3" fontId="7" fillId="33" borderId="47" xfId="0" applyNumberFormat="1" applyFont="1" applyFill="1" applyBorder="1" applyAlignment="1">
      <alignment/>
    </xf>
    <xf numFmtId="3" fontId="7" fillId="0" borderId="13" xfId="0" applyNumberFormat="1" applyFont="1" applyBorder="1" applyAlignment="1">
      <alignment/>
    </xf>
    <xf numFmtId="0" fontId="10" fillId="0" borderId="0" xfId="0" applyFont="1" applyAlignment="1">
      <alignment/>
    </xf>
    <xf numFmtId="0" fontId="0" fillId="0" borderId="15" xfId="0" applyBorder="1" applyAlignment="1">
      <alignment/>
    </xf>
    <xf numFmtId="3" fontId="7" fillId="33" borderId="38" xfId="0" applyNumberFormat="1" applyFont="1" applyFill="1" applyBorder="1" applyAlignment="1">
      <alignment/>
    </xf>
    <xf numFmtId="3" fontId="7" fillId="33" borderId="43" xfId="0" applyNumberFormat="1" applyFont="1" applyFill="1" applyBorder="1" applyAlignment="1">
      <alignment/>
    </xf>
    <xf numFmtId="3" fontId="7" fillId="0" borderId="35" xfId="0" applyNumberFormat="1" applyFont="1" applyBorder="1" applyAlignment="1">
      <alignment/>
    </xf>
    <xf numFmtId="3" fontId="2" fillId="0" borderId="25" xfId="0" applyNumberFormat="1" applyFont="1" applyBorder="1" applyAlignment="1">
      <alignment/>
    </xf>
    <xf numFmtId="3" fontId="2" fillId="0" borderId="28" xfId="0" applyNumberFormat="1" applyFont="1" applyBorder="1" applyAlignment="1">
      <alignment/>
    </xf>
    <xf numFmtId="3" fontId="2" fillId="0" borderId="29" xfId="0" applyNumberFormat="1" applyFont="1" applyBorder="1" applyAlignment="1">
      <alignment/>
    </xf>
    <xf numFmtId="3" fontId="7" fillId="0" borderId="26" xfId="0" applyNumberFormat="1" applyFont="1" applyBorder="1" applyAlignment="1">
      <alignment/>
    </xf>
    <xf numFmtId="0" fontId="1" fillId="0" borderId="37" xfId="0" applyFont="1" applyBorder="1" applyAlignment="1">
      <alignment horizontal="center"/>
    </xf>
    <xf numFmtId="0" fontId="2" fillId="0" borderId="36" xfId="0" applyFont="1" applyBorder="1" applyAlignment="1">
      <alignment/>
    </xf>
    <xf numFmtId="0" fontId="1" fillId="0" borderId="53" xfId="0" applyFont="1" applyBorder="1" applyAlignment="1">
      <alignment horizontal="center"/>
    </xf>
    <xf numFmtId="0" fontId="2" fillId="0" borderId="54" xfId="0" applyFont="1" applyBorder="1" applyAlignment="1">
      <alignment horizontal="center"/>
    </xf>
    <xf numFmtId="0" fontId="2" fillId="0" borderId="13" xfId="0" applyFont="1" applyBorder="1" applyAlignment="1">
      <alignment horizontal="center"/>
    </xf>
    <xf numFmtId="0" fontId="1" fillId="0" borderId="35" xfId="0" applyFont="1" applyBorder="1" applyAlignment="1">
      <alignment horizontal="center"/>
    </xf>
    <xf numFmtId="0" fontId="1" fillId="0" borderId="54" xfId="0" applyFont="1" applyBorder="1" applyAlignment="1">
      <alignment horizontal="center"/>
    </xf>
    <xf numFmtId="0" fontId="2" fillId="0" borderId="55" xfId="0" applyFont="1" applyBorder="1" applyAlignment="1">
      <alignment/>
    </xf>
    <xf numFmtId="0" fontId="2" fillId="0" borderId="48" xfId="0" applyFont="1" applyBorder="1" applyAlignment="1">
      <alignment/>
    </xf>
    <xf numFmtId="0" fontId="1" fillId="0" borderId="14" xfId="0" applyFont="1" applyBorder="1" applyAlignment="1">
      <alignment horizontal="center" wrapText="1"/>
    </xf>
    <xf numFmtId="0" fontId="2" fillId="0" borderId="42" xfId="0" applyFont="1" applyBorder="1" applyAlignment="1">
      <alignment/>
    </xf>
    <xf numFmtId="3" fontId="7" fillId="0" borderId="49" xfId="0" applyNumberFormat="1" applyFont="1" applyBorder="1" applyAlignment="1">
      <alignment/>
    </xf>
    <xf numFmtId="3" fontId="7" fillId="0" borderId="46" xfId="0" applyNumberFormat="1" applyFont="1" applyBorder="1" applyAlignment="1">
      <alignment/>
    </xf>
    <xf numFmtId="3" fontId="2" fillId="0" borderId="56" xfId="0" applyNumberFormat="1" applyFont="1" applyBorder="1" applyAlignment="1">
      <alignment/>
    </xf>
    <xf numFmtId="3" fontId="2" fillId="0" borderId="56" xfId="0" applyNumberFormat="1" applyFont="1" applyBorder="1" applyAlignment="1">
      <alignment/>
    </xf>
    <xf numFmtId="3" fontId="7" fillId="33" borderId="57" xfId="0" applyNumberFormat="1" applyFont="1" applyFill="1" applyBorder="1" applyAlignment="1">
      <alignment/>
    </xf>
    <xf numFmtId="3" fontId="7" fillId="0" borderId="58" xfId="0" applyNumberFormat="1" applyFont="1" applyBorder="1" applyAlignment="1">
      <alignment/>
    </xf>
    <xf numFmtId="3" fontId="7" fillId="0" borderId="57" xfId="0" applyNumberFormat="1" applyFont="1" applyBorder="1" applyAlignment="1">
      <alignment/>
    </xf>
    <xf numFmtId="3" fontId="2" fillId="0" borderId="10" xfId="0" applyNumberFormat="1" applyFont="1" applyBorder="1" applyAlignment="1">
      <alignment/>
    </xf>
    <xf numFmtId="3" fontId="2" fillId="0" borderId="17" xfId="0" applyNumberFormat="1" applyFont="1" applyBorder="1" applyAlignment="1">
      <alignment/>
    </xf>
    <xf numFmtId="3" fontId="2" fillId="0" borderId="59" xfId="0" applyNumberFormat="1" applyFont="1" applyBorder="1" applyAlignment="1">
      <alignment/>
    </xf>
    <xf numFmtId="3" fontId="2" fillId="33" borderId="29" xfId="0" applyNumberFormat="1" applyFont="1" applyFill="1" applyBorder="1" applyAlignment="1">
      <alignment/>
    </xf>
    <xf numFmtId="3" fontId="2" fillId="0" borderId="54" xfId="0" applyNumberFormat="1" applyFont="1" applyBorder="1" applyAlignment="1">
      <alignment/>
    </xf>
    <xf numFmtId="3" fontId="2" fillId="0" borderId="50" xfId="0" applyNumberFormat="1" applyFont="1" applyBorder="1" applyAlignment="1">
      <alignment/>
    </xf>
    <xf numFmtId="0" fontId="1" fillId="0" borderId="34" xfId="0" applyFont="1" applyBorder="1" applyAlignment="1">
      <alignment horizontal="center"/>
    </xf>
    <xf numFmtId="3" fontId="7" fillId="0" borderId="28" xfId="0" applyNumberFormat="1" applyFont="1" applyBorder="1" applyAlignment="1">
      <alignment/>
    </xf>
    <xf numFmtId="3" fontId="7" fillId="33" borderId="14" xfId="0" applyNumberFormat="1" applyFont="1" applyFill="1" applyBorder="1" applyAlignment="1">
      <alignment/>
    </xf>
    <xf numFmtId="0" fontId="6" fillId="0" borderId="27" xfId="0" applyFont="1" applyBorder="1" applyAlignment="1">
      <alignment horizontal="center"/>
    </xf>
    <xf numFmtId="0" fontId="7" fillId="0" borderId="15" xfId="0" applyFont="1" applyBorder="1" applyAlignment="1">
      <alignment/>
    </xf>
    <xf numFmtId="0" fontId="7" fillId="0" borderId="20" xfId="0" applyFont="1" applyBorder="1" applyAlignment="1">
      <alignment/>
    </xf>
    <xf numFmtId="3" fontId="11" fillId="0" borderId="16" xfId="0" applyNumberFormat="1" applyFont="1" applyBorder="1" applyAlignment="1">
      <alignment/>
    </xf>
    <xf numFmtId="3" fontId="2" fillId="0" borderId="60" xfId="0" applyNumberFormat="1" applyFont="1" applyBorder="1" applyAlignment="1">
      <alignment/>
    </xf>
    <xf numFmtId="3" fontId="0" fillId="0" borderId="34" xfId="0" applyNumberFormat="1" applyBorder="1" applyAlignment="1">
      <alignment/>
    </xf>
    <xf numFmtId="0" fontId="7" fillId="0" borderId="18" xfId="0" applyFont="1" applyBorder="1" applyAlignment="1">
      <alignment horizontal="left" vertical="justify"/>
    </xf>
    <xf numFmtId="3" fontId="7" fillId="0" borderId="43" xfId="0" applyNumberFormat="1" applyFont="1" applyBorder="1" applyAlignment="1">
      <alignment vertical="top"/>
    </xf>
    <xf numFmtId="0" fontId="7" fillId="0" borderId="31" xfId="0" applyFont="1" applyBorder="1" applyAlignment="1">
      <alignment horizontal="left" vertical="justify"/>
    </xf>
    <xf numFmtId="0" fontId="7" fillId="0" borderId="45" xfId="0" applyFont="1" applyBorder="1" applyAlignment="1">
      <alignment horizontal="left" vertical="justify"/>
    </xf>
    <xf numFmtId="0" fontId="7" fillId="0" borderId="14" xfId="0" applyFont="1" applyBorder="1" applyAlignment="1">
      <alignment horizontal="left" vertical="justify"/>
    </xf>
    <xf numFmtId="3" fontId="7" fillId="0" borderId="14" xfId="0" applyNumberFormat="1" applyFont="1" applyBorder="1" applyAlignment="1">
      <alignment vertical="top"/>
    </xf>
    <xf numFmtId="0" fontId="0" fillId="0" borderId="36" xfId="0" applyBorder="1" applyAlignment="1">
      <alignment/>
    </xf>
    <xf numFmtId="0" fontId="2" fillId="0" borderId="36" xfId="0" applyFont="1" applyBorder="1" applyAlignment="1">
      <alignment/>
    </xf>
    <xf numFmtId="3" fontId="6" fillId="0" borderId="18" xfId="0" applyNumberFormat="1" applyFont="1" applyBorder="1" applyAlignment="1">
      <alignment/>
    </xf>
    <xf numFmtId="0" fontId="6" fillId="0" borderId="18" xfId="0" applyFont="1" applyBorder="1" applyAlignment="1">
      <alignment/>
    </xf>
    <xf numFmtId="0" fontId="7" fillId="0" borderId="18" xfId="0" applyFont="1" applyBorder="1" applyAlignment="1">
      <alignment/>
    </xf>
    <xf numFmtId="0" fontId="0" fillId="0" borderId="18" xfId="0" applyBorder="1" applyAlignment="1">
      <alignment/>
    </xf>
    <xf numFmtId="0" fontId="2" fillId="0" borderId="27" xfId="0" applyFont="1" applyBorder="1" applyAlignment="1">
      <alignment/>
    </xf>
    <xf numFmtId="0" fontId="0" fillId="0" borderId="0" xfId="0" applyFont="1" applyAlignment="1">
      <alignment/>
    </xf>
    <xf numFmtId="0" fontId="3" fillId="0" borderId="0" xfId="0" applyFont="1" applyAlignment="1">
      <alignment horizontal="left"/>
    </xf>
    <xf numFmtId="0" fontId="7" fillId="0" borderId="30" xfId="0" applyFont="1" applyBorder="1" applyAlignment="1">
      <alignment/>
    </xf>
    <xf numFmtId="3" fontId="0" fillId="0" borderId="18" xfId="0" applyNumberFormat="1" applyBorder="1" applyAlignment="1">
      <alignment/>
    </xf>
    <xf numFmtId="3" fontId="7" fillId="0" borderId="61" xfId="0" applyNumberFormat="1" applyFont="1" applyBorder="1" applyAlignment="1">
      <alignment/>
    </xf>
    <xf numFmtId="0" fontId="0" fillId="0" borderId="33" xfId="0" applyBorder="1" applyAlignment="1">
      <alignment/>
    </xf>
    <xf numFmtId="3" fontId="7" fillId="0" borderId="21" xfId="0" applyNumberFormat="1" applyFont="1" applyBorder="1" applyAlignment="1">
      <alignment vertical="top"/>
    </xf>
    <xf numFmtId="3" fontId="7" fillId="0" borderId="14" xfId="0" applyNumberFormat="1" applyFont="1" applyBorder="1" applyAlignment="1">
      <alignment vertical="top"/>
    </xf>
    <xf numFmtId="0" fontId="0" fillId="0" borderId="31" xfId="0" applyBorder="1" applyAlignment="1">
      <alignment/>
    </xf>
    <xf numFmtId="3" fontId="7" fillId="0" borderId="45" xfId="0" applyNumberFormat="1" applyFont="1" applyBorder="1" applyAlignment="1">
      <alignment vertical="top"/>
    </xf>
    <xf numFmtId="3" fontId="7" fillId="0" borderId="12" xfId="0" applyNumberFormat="1" applyFont="1" applyBorder="1" applyAlignment="1">
      <alignment vertical="top"/>
    </xf>
    <xf numFmtId="3" fontId="7" fillId="0" borderId="41" xfId="0" applyNumberFormat="1" applyFont="1" applyBorder="1" applyAlignment="1">
      <alignment vertical="top"/>
    </xf>
    <xf numFmtId="3" fontId="7" fillId="0" borderId="42" xfId="0" applyNumberFormat="1" applyFont="1" applyBorder="1" applyAlignment="1">
      <alignment vertical="top"/>
    </xf>
    <xf numFmtId="0" fontId="0" fillId="0" borderId="37" xfId="0" applyBorder="1" applyAlignment="1">
      <alignment/>
    </xf>
    <xf numFmtId="3" fontId="7" fillId="0" borderId="15" xfId="0" applyNumberFormat="1" applyFont="1" applyBorder="1" applyAlignment="1">
      <alignment vertical="top"/>
    </xf>
    <xf numFmtId="3" fontId="7" fillId="0" borderId="19" xfId="0" applyNumberFormat="1" applyFont="1" applyBorder="1" applyAlignment="1">
      <alignment vertical="top"/>
    </xf>
    <xf numFmtId="3" fontId="7" fillId="0" borderId="12" xfId="0" applyNumberFormat="1" applyFont="1" applyBorder="1" applyAlignment="1">
      <alignment vertical="top"/>
    </xf>
    <xf numFmtId="3" fontId="7" fillId="0" borderId="42" xfId="0" applyNumberFormat="1" applyFont="1" applyBorder="1" applyAlignment="1">
      <alignment vertical="top"/>
    </xf>
    <xf numFmtId="3" fontId="7" fillId="0" borderId="34" xfId="0" applyNumberFormat="1" applyFont="1" applyBorder="1" applyAlignment="1">
      <alignment horizontal="right" vertical="top"/>
    </xf>
    <xf numFmtId="0" fontId="0" fillId="0" borderId="34" xfId="0" applyBorder="1" applyAlignment="1">
      <alignment/>
    </xf>
    <xf numFmtId="0" fontId="0" fillId="0" borderId="51" xfId="0" applyBorder="1" applyAlignment="1">
      <alignment/>
    </xf>
    <xf numFmtId="0" fontId="0" fillId="0" borderId="14" xfId="0" applyBorder="1" applyAlignment="1">
      <alignment/>
    </xf>
    <xf numFmtId="0" fontId="0" fillId="0" borderId="12" xfId="0" applyBorder="1" applyAlignment="1">
      <alignment/>
    </xf>
    <xf numFmtId="3" fontId="6" fillId="0" borderId="22" xfId="0" applyNumberFormat="1" applyFont="1" applyBorder="1" applyAlignment="1">
      <alignment horizontal="right" vertical="top"/>
    </xf>
    <xf numFmtId="3" fontId="7" fillId="33" borderId="29" xfId="0" applyNumberFormat="1" applyFont="1" applyFill="1" applyBorder="1" applyAlignment="1">
      <alignment/>
    </xf>
    <xf numFmtId="3" fontId="7" fillId="0" borderId="28" xfId="0" applyNumberFormat="1" applyFont="1" applyBorder="1" applyAlignment="1">
      <alignment/>
    </xf>
    <xf numFmtId="3" fontId="7" fillId="0" borderId="29" xfId="0" applyNumberFormat="1" applyFont="1" applyBorder="1" applyAlignment="1">
      <alignment/>
    </xf>
    <xf numFmtId="3" fontId="7" fillId="0" borderId="47" xfId="0" applyNumberFormat="1" applyFont="1" applyBorder="1" applyAlignment="1">
      <alignment/>
    </xf>
    <xf numFmtId="0" fontId="7" fillId="0" borderId="14" xfId="0" applyFont="1" applyBorder="1" applyAlignment="1">
      <alignment vertical="justify"/>
    </xf>
    <xf numFmtId="0" fontId="7" fillId="0" borderId="14" xfId="0" applyFont="1" applyBorder="1" applyAlignment="1">
      <alignment wrapText="1"/>
    </xf>
    <xf numFmtId="0" fontId="7" fillId="0" borderId="13" xfId="0" applyFont="1" applyBorder="1" applyAlignment="1">
      <alignment horizontal="left" vertical="justify"/>
    </xf>
    <xf numFmtId="0" fontId="7" fillId="0" borderId="20" xfId="0" applyFont="1" applyBorder="1" applyAlignment="1">
      <alignment horizontal="left" vertical="justify"/>
    </xf>
    <xf numFmtId="0" fontId="7" fillId="0" borderId="15" xfId="0" applyFont="1" applyBorder="1" applyAlignment="1">
      <alignment horizontal="left" vertical="justify"/>
    </xf>
    <xf numFmtId="3" fontId="10" fillId="0" borderId="14" xfId="0" applyNumberFormat="1" applyFont="1" applyBorder="1" applyAlignment="1">
      <alignment/>
    </xf>
    <xf numFmtId="0" fontId="10" fillId="0" borderId="14" xfId="0" applyFont="1" applyBorder="1" applyAlignment="1">
      <alignment/>
    </xf>
    <xf numFmtId="0" fontId="10" fillId="0" borderId="12" xfId="0" applyFont="1" applyBorder="1" applyAlignment="1">
      <alignment/>
    </xf>
    <xf numFmtId="0" fontId="7" fillId="0" borderId="45" xfId="0" applyFont="1" applyBorder="1" applyAlignment="1">
      <alignment vertical="distributed"/>
    </xf>
    <xf numFmtId="3" fontId="7" fillId="33" borderId="35" xfId="0" applyNumberFormat="1" applyFont="1" applyFill="1" applyBorder="1" applyAlignment="1">
      <alignment/>
    </xf>
    <xf numFmtId="0" fontId="7" fillId="0" borderId="35" xfId="0" applyFont="1" applyBorder="1" applyAlignment="1">
      <alignment/>
    </xf>
    <xf numFmtId="0" fontId="7" fillId="0" borderId="34" xfId="0" applyFont="1" applyBorder="1" applyAlignment="1">
      <alignment wrapText="1"/>
    </xf>
    <xf numFmtId="0" fontId="7" fillId="0" borderId="26" xfId="0" applyFont="1" applyBorder="1" applyAlignment="1">
      <alignment/>
    </xf>
    <xf numFmtId="3" fontId="7" fillId="0" borderId="18" xfId="0" applyNumberFormat="1" applyFont="1" applyFill="1" applyBorder="1" applyAlignment="1">
      <alignment/>
    </xf>
    <xf numFmtId="3" fontId="7" fillId="33" borderId="29" xfId="0" applyNumberFormat="1" applyFont="1" applyFill="1" applyBorder="1" applyAlignment="1">
      <alignment/>
    </xf>
    <xf numFmtId="3" fontId="7" fillId="0" borderId="34" xfId="0" applyNumberFormat="1" applyFont="1" applyBorder="1" applyAlignment="1">
      <alignment/>
    </xf>
    <xf numFmtId="3" fontId="7" fillId="0" borderId="18" xfId="0" applyNumberFormat="1" applyFont="1" applyFill="1" applyBorder="1" applyAlignment="1">
      <alignment vertical="top"/>
    </xf>
    <xf numFmtId="0" fontId="2" fillId="0" borderId="27" xfId="0" applyFont="1" applyBorder="1" applyAlignment="1">
      <alignment horizontal="center"/>
    </xf>
    <xf numFmtId="0" fontId="2" fillId="0" borderId="35" xfId="0" applyFont="1" applyBorder="1" applyAlignment="1">
      <alignment/>
    </xf>
    <xf numFmtId="3" fontId="6" fillId="0" borderId="37" xfId="0" applyNumberFormat="1" applyFont="1" applyBorder="1" applyAlignment="1">
      <alignment vertical="top"/>
    </xf>
    <xf numFmtId="3" fontId="7" fillId="0" borderId="40" xfId="0" applyNumberFormat="1" applyFont="1" applyBorder="1" applyAlignment="1">
      <alignment vertical="top"/>
    </xf>
    <xf numFmtId="0" fontId="0" fillId="0" borderId="29" xfId="0" applyBorder="1" applyAlignment="1">
      <alignment/>
    </xf>
    <xf numFmtId="0" fontId="1" fillId="0" borderId="37" xfId="0" applyFont="1" applyBorder="1" applyAlignment="1">
      <alignment horizontal="center"/>
    </xf>
    <xf numFmtId="49" fontId="2" fillId="0" borderId="56" xfId="0" applyNumberFormat="1" applyFont="1" applyBorder="1" applyAlignment="1">
      <alignment horizontal="center"/>
    </xf>
    <xf numFmtId="49" fontId="7" fillId="0" borderId="57" xfId="0" applyNumberFormat="1" applyFont="1" applyBorder="1" applyAlignment="1">
      <alignment horizontal="center"/>
    </xf>
    <xf numFmtId="49" fontId="7" fillId="0" borderId="15" xfId="0" applyNumberFormat="1" applyFont="1" applyBorder="1" applyAlignment="1">
      <alignment horizontal="center"/>
    </xf>
    <xf numFmtId="49" fontId="7" fillId="0" borderId="49" xfId="0" applyNumberFormat="1" applyFont="1" applyBorder="1" applyAlignment="1">
      <alignment horizontal="center"/>
    </xf>
    <xf numFmtId="49" fontId="7" fillId="0" borderId="20" xfId="0" applyNumberFormat="1" applyFont="1" applyBorder="1" applyAlignment="1">
      <alignment horizontal="center"/>
    </xf>
    <xf numFmtId="49" fontId="6" fillId="0" borderId="56" xfId="0" applyNumberFormat="1" applyFont="1" applyBorder="1" applyAlignment="1">
      <alignment horizontal="center"/>
    </xf>
    <xf numFmtId="49" fontId="7" fillId="0" borderId="19" xfId="0" applyNumberFormat="1" applyFont="1" applyBorder="1" applyAlignment="1">
      <alignment horizontal="center"/>
    </xf>
    <xf numFmtId="49" fontId="7" fillId="0" borderId="46" xfId="0" applyNumberFormat="1" applyFont="1" applyBorder="1" applyAlignment="1">
      <alignment horizontal="center"/>
    </xf>
    <xf numFmtId="49" fontId="2" fillId="0" borderId="27" xfId="0" applyNumberFormat="1" applyFont="1" applyBorder="1" applyAlignment="1">
      <alignment horizontal="center"/>
    </xf>
    <xf numFmtId="49" fontId="7" fillId="0" borderId="19" xfId="0" applyNumberFormat="1" applyFont="1" applyBorder="1" applyAlignment="1">
      <alignment horizontal="center"/>
    </xf>
    <xf numFmtId="49" fontId="7" fillId="0" borderId="57" xfId="0" applyNumberFormat="1" applyFont="1" applyBorder="1" applyAlignment="1">
      <alignment horizontal="center"/>
    </xf>
    <xf numFmtId="49" fontId="7" fillId="0" borderId="49" xfId="0" applyNumberFormat="1" applyFont="1" applyBorder="1" applyAlignment="1">
      <alignment horizontal="center"/>
    </xf>
    <xf numFmtId="49" fontId="2" fillId="0" borderId="27" xfId="0" applyNumberFormat="1" applyFont="1" applyBorder="1" applyAlignment="1">
      <alignment horizontal="center"/>
    </xf>
    <xf numFmtId="49" fontId="7" fillId="0" borderId="15" xfId="0" applyNumberFormat="1" applyFont="1" applyBorder="1" applyAlignment="1">
      <alignment horizontal="center" vertical="top"/>
    </xf>
    <xf numFmtId="49" fontId="7" fillId="0" borderId="30" xfId="0" applyNumberFormat="1" applyFont="1" applyBorder="1" applyAlignment="1">
      <alignment horizontal="center"/>
    </xf>
    <xf numFmtId="49" fontId="2" fillId="0" borderId="52" xfId="0" applyNumberFormat="1" applyFont="1" applyBorder="1" applyAlignment="1">
      <alignment horizontal="center"/>
    </xf>
    <xf numFmtId="49" fontId="7" fillId="0" borderId="11" xfId="0" applyNumberFormat="1" applyFont="1" applyBorder="1" applyAlignment="1">
      <alignment horizontal="center"/>
    </xf>
    <xf numFmtId="49" fontId="7" fillId="0" borderId="58" xfId="0" applyNumberFormat="1" applyFont="1" applyBorder="1" applyAlignment="1">
      <alignment horizontal="center"/>
    </xf>
    <xf numFmtId="49" fontId="2" fillId="0" borderId="0" xfId="0" applyNumberFormat="1" applyFont="1" applyBorder="1" applyAlignment="1">
      <alignment horizontal="center"/>
    </xf>
    <xf numFmtId="49" fontId="7" fillId="0" borderId="28" xfId="0" applyNumberFormat="1" applyFont="1" applyBorder="1" applyAlignment="1">
      <alignment horizontal="center"/>
    </xf>
    <xf numFmtId="49" fontId="2" fillId="0" borderId="10" xfId="0" applyNumberFormat="1" applyFont="1" applyBorder="1" applyAlignment="1">
      <alignment horizontal="center"/>
    </xf>
    <xf numFmtId="49" fontId="2" fillId="0" borderId="10" xfId="0" applyNumberFormat="1" applyFont="1" applyBorder="1" applyAlignment="1">
      <alignment horizontal="center"/>
    </xf>
    <xf numFmtId="49" fontId="0" fillId="0" borderId="17" xfId="0" applyNumberFormat="1" applyFont="1" applyBorder="1" applyAlignment="1">
      <alignment horizontal="center"/>
    </xf>
    <xf numFmtId="49" fontId="7" fillId="0" borderId="48" xfId="0" applyNumberFormat="1" applyFont="1" applyBorder="1" applyAlignment="1">
      <alignment horizontal="center"/>
    </xf>
    <xf numFmtId="49" fontId="0" fillId="0" borderId="27" xfId="0" applyNumberFormat="1" applyFont="1" applyBorder="1" applyAlignment="1">
      <alignment horizontal="center"/>
    </xf>
    <xf numFmtId="49" fontId="0" fillId="0" borderId="52" xfId="0" applyNumberFormat="1" applyFont="1" applyBorder="1" applyAlignment="1">
      <alignment horizontal="center"/>
    </xf>
    <xf numFmtId="49" fontId="7" fillId="0" borderId="19" xfId="0" applyNumberFormat="1" applyFont="1" applyBorder="1" applyAlignment="1">
      <alignment horizontal="center" vertical="top"/>
    </xf>
    <xf numFmtId="49" fontId="7" fillId="0" borderId="49" xfId="0" applyNumberFormat="1" applyFont="1" applyBorder="1" applyAlignment="1">
      <alignment horizontal="center" vertical="top"/>
    </xf>
    <xf numFmtId="49" fontId="7" fillId="0" borderId="46" xfId="0" applyNumberFormat="1" applyFont="1" applyBorder="1" applyAlignment="1">
      <alignment horizontal="center" vertical="top"/>
    </xf>
    <xf numFmtId="49" fontId="7" fillId="0" borderId="30" xfId="0" applyNumberFormat="1" applyFont="1" applyBorder="1" applyAlignment="1">
      <alignment horizontal="center" vertical="top"/>
    </xf>
    <xf numFmtId="49" fontId="7" fillId="0" borderId="20" xfId="0" applyNumberFormat="1" applyFont="1" applyBorder="1" applyAlignment="1">
      <alignment horizontal="center" vertical="top"/>
    </xf>
    <xf numFmtId="49" fontId="7" fillId="0" borderId="58" xfId="0" applyNumberFormat="1" applyFont="1" applyBorder="1" applyAlignment="1">
      <alignment horizontal="center" vertical="top"/>
    </xf>
    <xf numFmtId="49" fontId="2" fillId="0" borderId="56" xfId="0" applyNumberFormat="1" applyFont="1" applyBorder="1" applyAlignment="1">
      <alignment horizontal="center"/>
    </xf>
    <xf numFmtId="49" fontId="7" fillId="0" borderId="56" xfId="0" applyNumberFormat="1" applyFont="1" applyBorder="1" applyAlignment="1">
      <alignment horizontal="center" vertical="top"/>
    </xf>
    <xf numFmtId="49" fontId="7" fillId="0" borderId="19" xfId="0" applyNumberFormat="1" applyFont="1" applyBorder="1" applyAlignment="1">
      <alignment horizontal="center" vertical="top"/>
    </xf>
    <xf numFmtId="49" fontId="7" fillId="0" borderId="40" xfId="0" applyNumberFormat="1" applyFont="1" applyBorder="1" applyAlignment="1">
      <alignment horizontal="center"/>
    </xf>
    <xf numFmtId="49" fontId="7" fillId="0" borderId="43" xfId="0" applyNumberFormat="1" applyFont="1" applyBorder="1" applyAlignment="1">
      <alignment horizontal="center"/>
    </xf>
    <xf numFmtId="49" fontId="7" fillId="0" borderId="39" xfId="0" applyNumberFormat="1" applyFont="1" applyBorder="1" applyAlignment="1">
      <alignment horizontal="center"/>
    </xf>
    <xf numFmtId="49" fontId="7" fillId="0" borderId="36" xfId="0" applyNumberFormat="1" applyFont="1" applyBorder="1" applyAlignment="1">
      <alignment horizontal="center"/>
    </xf>
    <xf numFmtId="49" fontId="6" fillId="0" borderId="36" xfId="0" applyNumberFormat="1" applyFont="1" applyBorder="1" applyAlignment="1">
      <alignment horizontal="center"/>
    </xf>
    <xf numFmtId="49" fontId="7" fillId="0" borderId="42" xfId="0" applyNumberFormat="1" applyFont="1" applyBorder="1" applyAlignment="1">
      <alignment horizontal="center"/>
    </xf>
    <xf numFmtId="49" fontId="7" fillId="0" borderId="61" xfId="0" applyNumberFormat="1" applyFont="1" applyBorder="1" applyAlignment="1">
      <alignment horizontal="center"/>
    </xf>
    <xf numFmtId="49" fontId="7" fillId="0" borderId="38" xfId="0" applyNumberFormat="1" applyFont="1" applyBorder="1" applyAlignment="1">
      <alignment horizontal="center"/>
    </xf>
    <xf numFmtId="49" fontId="7" fillId="0" borderId="37" xfId="0" applyNumberFormat="1" applyFont="1" applyBorder="1" applyAlignment="1">
      <alignment horizontal="center"/>
    </xf>
    <xf numFmtId="49" fontId="7" fillId="0" borderId="0" xfId="0" applyNumberFormat="1" applyFont="1" applyAlignment="1">
      <alignment horizontal="center"/>
    </xf>
    <xf numFmtId="0" fontId="7" fillId="0" borderId="18" xfId="0" applyFont="1" applyBorder="1" applyAlignment="1">
      <alignment horizontal="left" wrapText="1"/>
    </xf>
    <xf numFmtId="0" fontId="7" fillId="0" borderId="18" xfId="0" applyFont="1" applyBorder="1" applyAlignment="1">
      <alignment horizontal="justify"/>
    </xf>
    <xf numFmtId="0" fontId="7" fillId="0" borderId="14" xfId="0" applyFont="1" applyBorder="1" applyAlignment="1">
      <alignment horizontal="justify"/>
    </xf>
    <xf numFmtId="3" fontId="7" fillId="0" borderId="30" xfId="0" applyNumberFormat="1" applyFont="1" applyBorder="1" applyAlignment="1">
      <alignment/>
    </xf>
    <xf numFmtId="0" fontId="7" fillId="0" borderId="28" xfId="0" applyFont="1" applyBorder="1" applyAlignment="1">
      <alignment horizontal="justify"/>
    </xf>
    <xf numFmtId="0" fontId="7" fillId="0" borderId="31" xfId="0" applyFont="1" applyBorder="1" applyAlignment="1">
      <alignment horizontal="left" vertical="center" wrapText="1"/>
    </xf>
    <xf numFmtId="0" fontId="7" fillId="0" borderId="34" xfId="0" applyFont="1" applyBorder="1" applyAlignment="1">
      <alignment horizontal="left" vertical="center" wrapText="1"/>
    </xf>
    <xf numFmtId="0" fontId="7" fillId="0" borderId="18" xfId="0" applyFont="1" applyBorder="1" applyAlignment="1">
      <alignment vertical="justify"/>
    </xf>
    <xf numFmtId="49" fontId="7" fillId="0" borderId="43" xfId="0" applyNumberFormat="1" applyFont="1" applyBorder="1" applyAlignment="1">
      <alignment horizontal="center" vertical="top"/>
    </xf>
    <xf numFmtId="49" fontId="7" fillId="0" borderId="42" xfId="0" applyNumberFormat="1" applyFont="1" applyBorder="1" applyAlignment="1">
      <alignment horizontal="center" vertical="top"/>
    </xf>
    <xf numFmtId="49" fontId="7" fillId="0" borderId="37" xfId="0" applyNumberFormat="1" applyFont="1" applyBorder="1" applyAlignment="1">
      <alignment horizontal="center" vertical="top"/>
    </xf>
    <xf numFmtId="49" fontId="7" fillId="0" borderId="53" xfId="0" applyNumberFormat="1" applyFont="1" applyBorder="1" applyAlignment="1">
      <alignment horizontal="center"/>
    </xf>
    <xf numFmtId="3" fontId="7" fillId="0" borderId="62" xfId="0" applyNumberFormat="1" applyFont="1" applyBorder="1" applyAlignment="1">
      <alignment/>
    </xf>
    <xf numFmtId="0" fontId="2" fillId="0" borderId="23" xfId="0" applyFont="1" applyBorder="1" applyAlignment="1">
      <alignment horizontal="center" vertical="distributed"/>
    </xf>
    <xf numFmtId="49" fontId="2" fillId="0" borderId="10" xfId="0" applyNumberFormat="1" applyFont="1" applyBorder="1" applyAlignment="1">
      <alignment horizontal="center" vertical="top"/>
    </xf>
    <xf numFmtId="0" fontId="0" fillId="0" borderId="54" xfId="0" applyBorder="1" applyAlignment="1">
      <alignment/>
    </xf>
    <xf numFmtId="3" fontId="6" fillId="0" borderId="54" xfId="0" applyNumberFormat="1" applyFont="1" applyBorder="1" applyAlignment="1">
      <alignment horizontal="right" vertical="top"/>
    </xf>
    <xf numFmtId="3" fontId="6" fillId="0" borderId="23" xfId="0" applyNumberFormat="1" applyFont="1" applyBorder="1" applyAlignment="1">
      <alignment horizontal="right" vertical="top"/>
    </xf>
    <xf numFmtId="3" fontId="6" fillId="0" borderId="38" xfId="0" applyNumberFormat="1" applyFont="1" applyBorder="1" applyAlignment="1">
      <alignment horizontal="right" vertical="top"/>
    </xf>
    <xf numFmtId="3" fontId="6" fillId="0" borderId="35" xfId="0" applyNumberFormat="1" applyFont="1" applyBorder="1" applyAlignment="1">
      <alignment horizontal="right" vertical="top"/>
    </xf>
    <xf numFmtId="3" fontId="6" fillId="0" borderId="26" xfId="0" applyNumberFormat="1" applyFont="1" applyBorder="1" applyAlignment="1">
      <alignment horizontal="right" vertical="top"/>
    </xf>
    <xf numFmtId="3" fontId="6" fillId="0" borderId="37" xfId="0" applyNumberFormat="1" applyFont="1" applyBorder="1" applyAlignment="1">
      <alignment horizontal="right" vertical="top"/>
    </xf>
    <xf numFmtId="0" fontId="7" fillId="0" borderId="21" xfId="0" applyFont="1" applyBorder="1" applyAlignment="1">
      <alignment wrapText="1"/>
    </xf>
    <xf numFmtId="49" fontId="7" fillId="0" borderId="39" xfId="0" applyNumberFormat="1" applyFont="1" applyBorder="1" applyAlignment="1">
      <alignment horizontal="center" vertical="top"/>
    </xf>
    <xf numFmtId="0" fontId="7" fillId="0" borderId="45" xfId="0" applyFont="1" applyBorder="1" applyAlignment="1">
      <alignment vertical="justify"/>
    </xf>
    <xf numFmtId="49" fontId="7" fillId="0" borderId="49" xfId="0" applyNumberFormat="1" applyFont="1" applyBorder="1" applyAlignment="1">
      <alignment horizontal="center" vertical="top"/>
    </xf>
    <xf numFmtId="0" fontId="7" fillId="0" borderId="29" xfId="0" applyFont="1" applyBorder="1" applyAlignment="1">
      <alignment horizontal="justify"/>
    </xf>
    <xf numFmtId="0" fontId="7" fillId="0" borderId="31" xfId="0" applyFont="1" applyBorder="1" applyAlignment="1">
      <alignment horizontal="left" wrapText="1"/>
    </xf>
    <xf numFmtId="0" fontId="7" fillId="0" borderId="29" xfId="0" applyFont="1" applyBorder="1" applyAlignment="1">
      <alignment/>
    </xf>
    <xf numFmtId="3" fontId="0" fillId="0" borderId="28" xfId="0" applyNumberFormat="1" applyBorder="1" applyAlignment="1">
      <alignment/>
    </xf>
    <xf numFmtId="0" fontId="7" fillId="0" borderId="29" xfId="0" applyFont="1" applyBorder="1" applyAlignment="1">
      <alignment horizontal="left"/>
    </xf>
    <xf numFmtId="3" fontId="7" fillId="0" borderId="63" xfId="0" applyNumberFormat="1" applyFont="1" applyBorder="1" applyAlignment="1">
      <alignment/>
    </xf>
    <xf numFmtId="49" fontId="2" fillId="0" borderId="56" xfId="0" applyNumberFormat="1" applyFont="1" applyBorder="1" applyAlignment="1">
      <alignment horizontal="center" vertical="top"/>
    </xf>
    <xf numFmtId="0" fontId="2" fillId="0" borderId="22" xfId="0" applyFont="1" applyBorder="1" applyAlignment="1">
      <alignment horizontal="center" wrapText="1"/>
    </xf>
    <xf numFmtId="3" fontId="7" fillId="33" borderId="22" xfId="0" applyNumberFormat="1" applyFont="1" applyFill="1" applyBorder="1" applyAlignment="1">
      <alignment/>
    </xf>
    <xf numFmtId="3" fontId="6" fillId="0" borderId="22" xfId="0" applyNumberFormat="1" applyFont="1" applyBorder="1" applyAlignment="1">
      <alignment/>
    </xf>
    <xf numFmtId="0" fontId="6" fillId="0" borderId="22" xfId="0" applyFont="1" applyBorder="1" applyAlignment="1">
      <alignment/>
    </xf>
    <xf numFmtId="3" fontId="6" fillId="0" borderId="36" xfId="0" applyNumberFormat="1" applyFont="1" applyBorder="1" applyAlignment="1">
      <alignment/>
    </xf>
    <xf numFmtId="3" fontId="6" fillId="0" borderId="32" xfId="0" applyNumberFormat="1" applyFont="1" applyBorder="1" applyAlignment="1">
      <alignment horizontal="right" vertical="top"/>
    </xf>
    <xf numFmtId="3" fontId="6" fillId="0" borderId="36" xfId="0" applyNumberFormat="1" applyFont="1" applyBorder="1" applyAlignment="1">
      <alignment horizontal="right" vertical="top"/>
    </xf>
    <xf numFmtId="3" fontId="7" fillId="0" borderId="43" xfId="0" applyNumberFormat="1" applyFont="1" applyBorder="1" applyAlignment="1">
      <alignment/>
    </xf>
    <xf numFmtId="3" fontId="7" fillId="0" borderId="61" xfId="0" applyNumberFormat="1" applyFont="1" applyBorder="1" applyAlignment="1">
      <alignment/>
    </xf>
    <xf numFmtId="3" fontId="7" fillId="0" borderId="42" xfId="0" applyNumberFormat="1" applyFont="1" applyBorder="1" applyAlignment="1">
      <alignment/>
    </xf>
    <xf numFmtId="3" fontId="7" fillId="0" borderId="36" xfId="0" applyNumberFormat="1" applyFont="1" applyBorder="1" applyAlignment="1">
      <alignment/>
    </xf>
    <xf numFmtId="49" fontId="7" fillId="0" borderId="40" xfId="0" applyNumberFormat="1" applyFont="1" applyBorder="1" applyAlignment="1">
      <alignment horizontal="center" vertical="top"/>
    </xf>
    <xf numFmtId="49" fontId="7" fillId="0" borderId="41" xfId="0" applyNumberFormat="1" applyFont="1" applyBorder="1" applyAlignment="1">
      <alignment horizontal="center" vertical="top"/>
    </xf>
    <xf numFmtId="3" fontId="0" fillId="0" borderId="0" xfId="0" applyNumberFormat="1" applyAlignment="1">
      <alignment/>
    </xf>
    <xf numFmtId="49" fontId="7" fillId="0" borderId="18" xfId="0" applyNumberFormat="1" applyFont="1" applyBorder="1" applyAlignment="1">
      <alignment horizontal="center"/>
    </xf>
    <xf numFmtId="3" fontId="7" fillId="0" borderId="21" xfId="0" applyNumberFormat="1" applyFont="1" applyFill="1" applyBorder="1" applyAlignment="1">
      <alignment/>
    </xf>
    <xf numFmtId="3" fontId="7" fillId="0" borderId="18" xfId="0" applyNumberFormat="1" applyFont="1" applyFill="1" applyBorder="1" applyAlignment="1">
      <alignment/>
    </xf>
    <xf numFmtId="0" fontId="1" fillId="0" borderId="12" xfId="0" applyFont="1" applyBorder="1" applyAlignment="1">
      <alignment horizontal="center"/>
    </xf>
    <xf numFmtId="0" fontId="0" fillId="0" borderId="19" xfId="0" applyBorder="1" applyAlignment="1">
      <alignment horizontal="center"/>
    </xf>
    <xf numFmtId="0" fontId="1" fillId="0" borderId="47" xfId="0" applyFont="1" applyBorder="1" applyAlignment="1">
      <alignment horizontal="center"/>
    </xf>
    <xf numFmtId="0" fontId="0" fillId="0" borderId="63" xfId="0" applyBorder="1" applyAlignment="1">
      <alignment horizontal="center"/>
    </xf>
    <xf numFmtId="0" fontId="1" fillId="0" borderId="64" xfId="0" applyFont="1" applyBorder="1" applyAlignment="1">
      <alignment horizontal="center" wrapText="1"/>
    </xf>
    <xf numFmtId="0" fontId="0" fillId="0" borderId="65" xfId="0" applyBorder="1" applyAlignment="1">
      <alignment horizontal="center" wrapText="1"/>
    </xf>
    <xf numFmtId="0" fontId="1" fillId="0" borderId="38" xfId="0" applyFont="1" applyBorder="1" applyAlignment="1">
      <alignment horizontal="center" wrapText="1"/>
    </xf>
    <xf numFmtId="0" fontId="1" fillId="0" borderId="39" xfId="0" applyFont="1" applyBorder="1" applyAlignment="1">
      <alignment horizontal="center" wrapText="1"/>
    </xf>
    <xf numFmtId="0" fontId="1" fillId="0" borderId="42" xfId="0" applyFont="1" applyBorder="1" applyAlignment="1">
      <alignment horizontal="center" wrapText="1"/>
    </xf>
    <xf numFmtId="0" fontId="1" fillId="0" borderId="55" xfId="0" applyFont="1" applyBorder="1" applyAlignment="1">
      <alignment horizontal="center" wrapText="1"/>
    </xf>
    <xf numFmtId="0" fontId="0" fillId="0" borderId="11" xfId="0" applyBorder="1" applyAlignment="1">
      <alignment horizontal="center" wrapText="1"/>
    </xf>
    <xf numFmtId="0" fontId="0" fillId="0" borderId="48" xfId="0" applyBorder="1" applyAlignment="1">
      <alignment horizontal="center" wrapText="1"/>
    </xf>
    <xf numFmtId="0" fontId="3" fillId="0" borderId="11" xfId="0" applyFont="1" applyBorder="1" applyAlignment="1">
      <alignment horizontal="center" wrapText="1"/>
    </xf>
    <xf numFmtId="0" fontId="3" fillId="0" borderId="19" xfId="0" applyFont="1" applyBorder="1" applyAlignment="1">
      <alignment horizontal="center" wrapText="1"/>
    </xf>
    <xf numFmtId="0" fontId="1" fillId="0" borderId="15" xfId="0" applyFont="1" applyBorder="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157"/>
  <sheetViews>
    <sheetView tabSelected="1" view="pageBreakPreview" zoomScaleNormal="120" zoomScaleSheetLayoutView="100" zoomScalePageLayoutView="0" workbookViewId="0" topLeftCell="C139">
      <selection activeCell="C147" sqref="C147"/>
    </sheetView>
  </sheetViews>
  <sheetFormatPr defaultColWidth="9.00390625" defaultRowHeight="12.75"/>
  <cols>
    <col min="1" max="1" width="10.625" style="0" customWidth="1"/>
    <col min="2" max="2" width="11.25390625" style="0" customWidth="1"/>
    <col min="3" max="3" width="64.00390625" style="0" customWidth="1"/>
    <col min="4" max="4" width="15.75390625" style="0" customWidth="1"/>
    <col min="5" max="5" width="12.25390625" style="0" customWidth="1"/>
    <col min="6" max="6" width="11.375" style="0" customWidth="1"/>
    <col min="7" max="7" width="12.625" style="0" customWidth="1"/>
    <col min="8" max="8" width="11.875" style="0" customWidth="1"/>
    <col min="9" max="9" width="10.00390625" style="0" customWidth="1"/>
    <col min="10" max="10" width="10.75390625" style="0" customWidth="1"/>
    <col min="11" max="11" width="12.00390625" style="0" customWidth="1"/>
    <col min="12" max="13" width="12.375" style="0" customWidth="1"/>
    <col min="14" max="14" width="15.75390625" style="0" customWidth="1"/>
  </cols>
  <sheetData>
    <row r="1" spans="2:13" ht="12.75">
      <c r="B1" s="13"/>
      <c r="C1" s="13"/>
      <c r="D1" s="13"/>
      <c r="E1" s="13"/>
      <c r="F1" s="13"/>
      <c r="G1" s="13"/>
      <c r="H1" s="13"/>
      <c r="J1" s="13"/>
      <c r="K1" s="13"/>
      <c r="L1" s="193" t="s">
        <v>162</v>
      </c>
      <c r="M1" s="13"/>
    </row>
    <row r="2" spans="2:14" ht="12.75">
      <c r="B2" s="13"/>
      <c r="C2" s="13"/>
      <c r="D2" s="13"/>
      <c r="E2" s="13"/>
      <c r="F2" s="13"/>
      <c r="G2" s="13"/>
      <c r="H2" s="13"/>
      <c r="J2" s="13"/>
      <c r="K2" s="13"/>
      <c r="L2" s="193" t="s">
        <v>129</v>
      </c>
      <c r="M2" s="13"/>
      <c r="N2" s="13"/>
    </row>
    <row r="3" spans="2:14" ht="12.75">
      <c r="B3" s="13"/>
      <c r="C3" s="13"/>
      <c r="D3" s="13"/>
      <c r="E3" s="13"/>
      <c r="F3" s="13"/>
      <c r="G3" s="13"/>
      <c r="H3" s="13"/>
      <c r="J3" s="13"/>
      <c r="K3" s="13"/>
      <c r="L3" s="193" t="s">
        <v>350</v>
      </c>
      <c r="M3" s="13"/>
      <c r="N3" s="13"/>
    </row>
    <row r="4" spans="2:14" ht="12.75">
      <c r="B4" s="13"/>
      <c r="C4" s="13"/>
      <c r="D4" s="13"/>
      <c r="E4" s="13"/>
      <c r="F4" s="13"/>
      <c r="G4" s="13"/>
      <c r="H4" s="13"/>
      <c r="J4" s="13"/>
      <c r="K4" s="13"/>
      <c r="L4" s="13"/>
      <c r="M4" s="13"/>
      <c r="N4" s="13"/>
    </row>
    <row r="5" spans="2:13" ht="12.75">
      <c r="B5" s="13"/>
      <c r="C5" s="13"/>
      <c r="D5" s="13"/>
      <c r="E5" s="13"/>
      <c r="F5" s="13"/>
      <c r="G5" s="13"/>
      <c r="H5" s="13"/>
      <c r="I5" s="13"/>
      <c r="J5" s="13"/>
      <c r="K5" s="13"/>
      <c r="L5" s="13"/>
      <c r="M5" s="13"/>
    </row>
    <row r="6" spans="2:14" ht="12.75">
      <c r="B6" s="13"/>
      <c r="C6" s="113"/>
      <c r="D6" s="13"/>
      <c r="E6" s="13" t="s">
        <v>109</v>
      </c>
      <c r="F6" s="13"/>
      <c r="G6" s="13"/>
      <c r="H6" s="13"/>
      <c r="I6" s="13"/>
      <c r="J6" s="13"/>
      <c r="K6" s="13"/>
      <c r="L6" s="13"/>
      <c r="M6" s="13"/>
      <c r="N6" s="13"/>
    </row>
    <row r="7" spans="2:14" ht="15">
      <c r="B7" s="14"/>
      <c r="C7" s="65"/>
      <c r="E7" s="15" t="s">
        <v>270</v>
      </c>
      <c r="F7" s="15"/>
      <c r="G7" s="15"/>
      <c r="H7" s="15"/>
      <c r="I7" s="15"/>
      <c r="J7" s="15"/>
      <c r="K7" s="15"/>
      <c r="L7" s="14"/>
      <c r="M7" s="105"/>
      <c r="N7" s="14"/>
    </row>
    <row r="8" spans="2:14" ht="15">
      <c r="B8" s="14"/>
      <c r="C8" s="14"/>
      <c r="D8" s="15" t="s">
        <v>163</v>
      </c>
      <c r="E8" s="15"/>
      <c r="F8" s="15"/>
      <c r="G8" s="15"/>
      <c r="H8" s="15"/>
      <c r="I8" s="15"/>
      <c r="J8" s="15"/>
      <c r="K8" s="15"/>
      <c r="L8" s="14"/>
      <c r="M8" s="14"/>
      <c r="N8" s="14"/>
    </row>
    <row r="9" spans="2:14" ht="15.75" thickBot="1">
      <c r="B9" s="14"/>
      <c r="C9" s="14"/>
      <c r="D9" s="14"/>
      <c r="E9" s="14"/>
      <c r="F9" s="14"/>
      <c r="G9" s="14"/>
      <c r="H9" s="14"/>
      <c r="I9" s="14"/>
      <c r="J9" s="14"/>
      <c r="K9" s="14"/>
      <c r="L9" s="34"/>
      <c r="M9" s="14"/>
      <c r="N9" s="34" t="s">
        <v>53</v>
      </c>
    </row>
    <row r="10" spans="1:14" ht="12.75">
      <c r="A10" s="344" t="s">
        <v>159</v>
      </c>
      <c r="B10" s="347" t="s">
        <v>113</v>
      </c>
      <c r="C10" s="149" t="s">
        <v>50</v>
      </c>
      <c r="D10" s="2"/>
      <c r="E10" s="2"/>
      <c r="F10" s="153"/>
      <c r="G10" s="3"/>
      <c r="H10" s="3"/>
      <c r="I10" s="2"/>
      <c r="J10" s="2"/>
      <c r="K10" s="2"/>
      <c r="L10" s="2"/>
      <c r="M10" s="3"/>
      <c r="N10" s="66"/>
    </row>
    <row r="11" spans="1:14" ht="12.75">
      <c r="A11" s="345"/>
      <c r="B11" s="348"/>
      <c r="C11" s="150" t="s">
        <v>51</v>
      </c>
      <c r="D11" s="65" t="s">
        <v>116</v>
      </c>
      <c r="E11" s="65"/>
      <c r="F11" s="5"/>
      <c r="G11" s="65"/>
      <c r="H11" s="65" t="s">
        <v>120</v>
      </c>
      <c r="I11" s="1"/>
      <c r="J11" s="65"/>
      <c r="K11" s="65"/>
      <c r="L11" s="4"/>
      <c r="M11" s="4"/>
      <c r="N11" s="67"/>
    </row>
    <row r="12" spans="1:14" ht="39" customHeight="1" thickBot="1">
      <c r="A12" s="345"/>
      <c r="B12" s="349"/>
      <c r="C12" s="151"/>
      <c r="D12" s="18"/>
      <c r="E12" s="19"/>
      <c r="F12" s="154"/>
      <c r="G12" s="17"/>
      <c r="H12" s="17"/>
      <c r="I12" s="18"/>
      <c r="J12" s="17"/>
      <c r="K12" s="17"/>
      <c r="L12" s="17"/>
      <c r="M12" s="17"/>
      <c r="N12" s="67" t="s">
        <v>5</v>
      </c>
    </row>
    <row r="13" spans="1:14" ht="12.75">
      <c r="A13" s="345"/>
      <c r="B13" s="347" t="s">
        <v>115</v>
      </c>
      <c r="C13" s="33" t="s">
        <v>161</v>
      </c>
      <c r="D13" s="152"/>
      <c r="E13" s="352" t="s">
        <v>97</v>
      </c>
      <c r="F13" s="339"/>
      <c r="G13" s="16"/>
      <c r="H13" s="16" t="s">
        <v>96</v>
      </c>
      <c r="I13" s="338" t="s">
        <v>97</v>
      </c>
      <c r="J13" s="339"/>
      <c r="K13" s="152" t="s">
        <v>4</v>
      </c>
      <c r="L13" s="340" t="s">
        <v>0</v>
      </c>
      <c r="M13" s="341"/>
      <c r="N13" s="68"/>
    </row>
    <row r="14" spans="1:14" ht="12.75">
      <c r="A14" s="345"/>
      <c r="B14" s="350"/>
      <c r="C14" s="33" t="s">
        <v>114</v>
      </c>
      <c r="D14" s="7"/>
      <c r="E14" s="8" t="s">
        <v>1</v>
      </c>
      <c r="F14" s="7" t="s">
        <v>117</v>
      </c>
      <c r="G14" s="16"/>
      <c r="H14" s="7"/>
      <c r="I14" s="8" t="s">
        <v>1</v>
      </c>
      <c r="J14" s="7" t="s">
        <v>117</v>
      </c>
      <c r="K14" s="7"/>
      <c r="L14" s="8" t="s">
        <v>3</v>
      </c>
      <c r="M14" s="148" t="s">
        <v>97</v>
      </c>
      <c r="N14" s="68"/>
    </row>
    <row r="15" spans="1:14" ht="12.75">
      <c r="A15" s="345"/>
      <c r="B15" s="350"/>
      <c r="C15" s="33"/>
      <c r="D15" s="7" t="s">
        <v>52</v>
      </c>
      <c r="E15" s="8" t="s">
        <v>2</v>
      </c>
      <c r="F15" s="7" t="s">
        <v>118</v>
      </c>
      <c r="G15" s="16" t="s">
        <v>52</v>
      </c>
      <c r="H15" s="7"/>
      <c r="I15" s="8" t="s">
        <v>2</v>
      </c>
      <c r="J15" s="7" t="s">
        <v>118</v>
      </c>
      <c r="K15" s="7"/>
      <c r="L15" s="8" t="s">
        <v>4</v>
      </c>
      <c r="M15" s="342" t="s">
        <v>119</v>
      </c>
      <c r="N15" s="68"/>
    </row>
    <row r="16" spans="1:14" ht="59.25" customHeight="1">
      <c r="A16" s="346"/>
      <c r="B16" s="351"/>
      <c r="C16" s="9"/>
      <c r="D16" s="12"/>
      <c r="E16" s="11"/>
      <c r="F16" s="10"/>
      <c r="G16" s="6"/>
      <c r="H16" s="10"/>
      <c r="I16" s="11"/>
      <c r="J16" s="10"/>
      <c r="K16" s="10"/>
      <c r="L16" s="11"/>
      <c r="M16" s="343"/>
      <c r="N16" s="156"/>
    </row>
    <row r="17" spans="1:14" ht="13.5" thickBot="1">
      <c r="A17" s="242">
        <v>1</v>
      </c>
      <c r="B17" s="77">
        <v>2</v>
      </c>
      <c r="C17" s="30">
        <v>3</v>
      </c>
      <c r="D17" s="30">
        <v>4</v>
      </c>
      <c r="E17" s="31">
        <v>5</v>
      </c>
      <c r="F17" s="30">
        <v>6</v>
      </c>
      <c r="G17" s="31">
        <v>7</v>
      </c>
      <c r="H17" s="30">
        <v>8</v>
      </c>
      <c r="I17" s="31">
        <v>9</v>
      </c>
      <c r="J17" s="30">
        <v>10</v>
      </c>
      <c r="K17" s="170">
        <v>11</v>
      </c>
      <c r="L17" s="31">
        <v>12</v>
      </c>
      <c r="M17" s="155">
        <v>13</v>
      </c>
      <c r="N17" s="146" t="s">
        <v>160</v>
      </c>
    </row>
    <row r="18" spans="1:14" ht="13.5" thickBot="1">
      <c r="A18" s="185"/>
      <c r="B18" s="243" t="s">
        <v>139</v>
      </c>
      <c r="C18" s="28" t="s">
        <v>58</v>
      </c>
      <c r="D18" s="55">
        <f>SUM(D19:D24)</f>
        <v>5648009</v>
      </c>
      <c r="E18" s="159">
        <f aca="true" t="shared" si="0" ref="E18:M18">SUM(E19:E24)</f>
        <v>3142380</v>
      </c>
      <c r="F18" s="55">
        <f t="shared" si="0"/>
        <v>434692</v>
      </c>
      <c r="G18" s="55">
        <f t="shared" si="0"/>
        <v>743500</v>
      </c>
      <c r="H18" s="55">
        <f>SUM(H19:H24)</f>
        <v>246300</v>
      </c>
      <c r="I18" s="55">
        <f t="shared" si="0"/>
        <v>0</v>
      </c>
      <c r="J18" s="55">
        <f t="shared" si="0"/>
        <v>0</v>
      </c>
      <c r="K18" s="55">
        <f t="shared" si="0"/>
        <v>497200</v>
      </c>
      <c r="L18" s="55">
        <f t="shared" si="0"/>
        <v>140000</v>
      </c>
      <c r="M18" s="56">
        <f t="shared" si="0"/>
        <v>0</v>
      </c>
      <c r="N18" s="62">
        <f aca="true" t="shared" si="1" ref="N18:N43">SUM(D18,G18)</f>
        <v>6391509</v>
      </c>
    </row>
    <row r="19" spans="1:14" ht="24">
      <c r="A19" s="278" t="s">
        <v>277</v>
      </c>
      <c r="B19" s="244" t="s">
        <v>6</v>
      </c>
      <c r="C19" s="314" t="s">
        <v>253</v>
      </c>
      <c r="D19" s="132">
        <v>5253009</v>
      </c>
      <c r="E19" s="40">
        <v>3142380</v>
      </c>
      <c r="F19" s="41">
        <v>434692</v>
      </c>
      <c r="G19" s="41">
        <f>223000</f>
        <v>223000</v>
      </c>
      <c r="H19" s="41">
        <v>63800</v>
      </c>
      <c r="I19" s="40"/>
      <c r="J19" s="41"/>
      <c r="K19" s="41">
        <f>19200+140000</f>
        <v>159200</v>
      </c>
      <c r="L19" s="40">
        <v>140000</v>
      </c>
      <c r="M19" s="86"/>
      <c r="N19" s="139">
        <f t="shared" si="1"/>
        <v>5476009</v>
      </c>
    </row>
    <row r="20" spans="1:14" ht="12.75">
      <c r="A20" s="279" t="s">
        <v>278</v>
      </c>
      <c r="B20" s="245" t="s">
        <v>56</v>
      </c>
      <c r="C20" s="20" t="s">
        <v>262</v>
      </c>
      <c r="D20" s="48">
        <v>50000</v>
      </c>
      <c r="E20" s="51"/>
      <c r="F20" s="100"/>
      <c r="G20" s="43"/>
      <c r="H20" s="50"/>
      <c r="I20" s="51"/>
      <c r="J20" s="50"/>
      <c r="K20" s="50"/>
      <c r="L20" s="51"/>
      <c r="M20" s="100"/>
      <c r="N20" s="140">
        <f t="shared" si="1"/>
        <v>50000</v>
      </c>
    </row>
    <row r="21" spans="1:14" ht="12.75">
      <c r="A21" s="279" t="s">
        <v>279</v>
      </c>
      <c r="B21" s="245" t="s">
        <v>57</v>
      </c>
      <c r="C21" s="20" t="s">
        <v>263</v>
      </c>
      <c r="D21" s="48">
        <v>160000</v>
      </c>
      <c r="E21" s="51"/>
      <c r="F21" s="100"/>
      <c r="G21" s="43"/>
      <c r="H21" s="50"/>
      <c r="I21" s="51"/>
      <c r="J21" s="50"/>
      <c r="K21" s="50"/>
      <c r="L21" s="51"/>
      <c r="M21" s="100"/>
      <c r="N21" s="118">
        <f t="shared" si="1"/>
        <v>160000</v>
      </c>
    </row>
    <row r="22" spans="1:14" ht="12.75">
      <c r="A22" s="279" t="s">
        <v>280</v>
      </c>
      <c r="B22" s="246" t="s">
        <v>55</v>
      </c>
      <c r="C22" s="20" t="s">
        <v>264</v>
      </c>
      <c r="D22" s="48">
        <v>100000</v>
      </c>
      <c r="E22" s="43"/>
      <c r="F22" s="43"/>
      <c r="G22" s="43"/>
      <c r="H22" s="43"/>
      <c r="I22" s="43"/>
      <c r="J22" s="43"/>
      <c r="K22" s="43"/>
      <c r="L22" s="107"/>
      <c r="M22" s="44"/>
      <c r="N22" s="116">
        <f t="shared" si="1"/>
        <v>100000</v>
      </c>
    </row>
    <row r="23" spans="1:14" ht="12.75">
      <c r="A23" s="279" t="s">
        <v>281</v>
      </c>
      <c r="B23" s="246" t="s">
        <v>92</v>
      </c>
      <c r="C23" s="24" t="s">
        <v>19</v>
      </c>
      <c r="D23" s="48">
        <v>85000</v>
      </c>
      <c r="E23" s="94"/>
      <c r="F23" s="94"/>
      <c r="G23" s="43"/>
      <c r="H23" s="94"/>
      <c r="I23" s="94"/>
      <c r="J23" s="94"/>
      <c r="K23" s="43"/>
      <c r="L23" s="84"/>
      <c r="M23" s="49"/>
      <c r="N23" s="116">
        <f t="shared" si="1"/>
        <v>85000</v>
      </c>
    </row>
    <row r="24" spans="1:14" ht="13.5" thickBot="1">
      <c r="A24" s="280" t="s">
        <v>261</v>
      </c>
      <c r="B24" s="247" t="s">
        <v>24</v>
      </c>
      <c r="C24" s="83" t="s">
        <v>91</v>
      </c>
      <c r="D24" s="48"/>
      <c r="E24" s="94"/>
      <c r="F24" s="94"/>
      <c r="G24" s="43">
        <v>520500</v>
      </c>
      <c r="H24" s="94">
        <v>182500</v>
      </c>
      <c r="I24" s="94"/>
      <c r="J24" s="94"/>
      <c r="K24" s="58">
        <v>338000</v>
      </c>
      <c r="L24" s="58"/>
      <c r="M24" s="49"/>
      <c r="N24" s="116">
        <f t="shared" si="1"/>
        <v>520500</v>
      </c>
    </row>
    <row r="25" spans="1:14" ht="13.5" thickBot="1">
      <c r="A25" s="281"/>
      <c r="B25" s="248" t="s">
        <v>140</v>
      </c>
      <c r="C25" s="173" t="s">
        <v>94</v>
      </c>
      <c r="D25" s="54">
        <f>SUM(D26:D27)</f>
        <v>362400</v>
      </c>
      <c r="E25" s="54">
        <f>SUM(E26:E27)</f>
        <v>0</v>
      </c>
      <c r="F25" s="54">
        <f>SUM(F26:F27)</f>
        <v>0</v>
      </c>
      <c r="G25" s="114"/>
      <c r="H25" s="114"/>
      <c r="I25" s="114"/>
      <c r="J25" s="114"/>
      <c r="K25" s="145"/>
      <c r="L25" s="79"/>
      <c r="M25" s="80"/>
      <c r="N25" s="117">
        <f t="shared" si="1"/>
        <v>362400</v>
      </c>
    </row>
    <row r="26" spans="1:14" ht="12.75">
      <c r="A26" s="278" t="s">
        <v>282</v>
      </c>
      <c r="B26" s="249" t="s">
        <v>14</v>
      </c>
      <c r="C26" s="174" t="s">
        <v>134</v>
      </c>
      <c r="D26" s="50">
        <v>300000</v>
      </c>
      <c r="E26" s="50"/>
      <c r="F26" s="50"/>
      <c r="G26" s="50"/>
      <c r="H26" s="50"/>
      <c r="I26" s="50"/>
      <c r="J26" s="50"/>
      <c r="K26" s="50"/>
      <c r="L26" s="50"/>
      <c r="M26" s="100"/>
      <c r="N26" s="118">
        <f t="shared" si="1"/>
        <v>300000</v>
      </c>
    </row>
    <row r="27" spans="1:14" ht="13.5" thickBot="1">
      <c r="A27" s="280" t="s">
        <v>283</v>
      </c>
      <c r="B27" s="250" t="s">
        <v>92</v>
      </c>
      <c r="C27" s="175" t="s">
        <v>19</v>
      </c>
      <c r="D27" s="48">
        <v>62400</v>
      </c>
      <c r="E27" s="48"/>
      <c r="F27" s="48"/>
      <c r="G27" s="84"/>
      <c r="H27" s="48"/>
      <c r="I27" s="48"/>
      <c r="J27" s="48"/>
      <c r="K27" s="48"/>
      <c r="L27" s="84"/>
      <c r="M27" s="49"/>
      <c r="N27" s="118">
        <f t="shared" si="1"/>
        <v>62400</v>
      </c>
    </row>
    <row r="28" spans="1:14" s="38" customFormat="1" ht="13.5" thickBot="1">
      <c r="A28" s="282"/>
      <c r="B28" s="251" t="s">
        <v>141</v>
      </c>
      <c r="C28" s="121" t="s">
        <v>351</v>
      </c>
      <c r="D28" s="54">
        <f>SUM(D29)</f>
        <v>404763</v>
      </c>
      <c r="E28" s="54">
        <f>SUM(E29)</f>
        <v>251324</v>
      </c>
      <c r="F28" s="53">
        <f>SUM(F29)</f>
        <v>62209</v>
      </c>
      <c r="G28" s="106">
        <f aca="true" t="shared" si="2" ref="G28:M28">SUM(G29:G29)</f>
        <v>499409</v>
      </c>
      <c r="H28" s="53">
        <f t="shared" si="2"/>
        <v>374733</v>
      </c>
      <c r="I28" s="106">
        <f t="shared" si="2"/>
        <v>0</v>
      </c>
      <c r="J28" s="54">
        <f t="shared" si="2"/>
        <v>0</v>
      </c>
      <c r="K28" s="54">
        <f t="shared" si="2"/>
        <v>124676</v>
      </c>
      <c r="L28" s="106">
        <f t="shared" si="2"/>
        <v>0</v>
      </c>
      <c r="M28" s="54">
        <f t="shared" si="2"/>
        <v>0</v>
      </c>
      <c r="N28" s="120">
        <f t="shared" si="1"/>
        <v>904172</v>
      </c>
    </row>
    <row r="29" spans="1:14" ht="13.5" thickBot="1">
      <c r="A29" s="280" t="s">
        <v>284</v>
      </c>
      <c r="B29" s="252" t="s">
        <v>6</v>
      </c>
      <c r="C29" s="91" t="s">
        <v>254</v>
      </c>
      <c r="D29" s="112">
        <v>404763</v>
      </c>
      <c r="E29" s="115">
        <v>251324</v>
      </c>
      <c r="F29" s="50">
        <v>62209</v>
      </c>
      <c r="G29" s="51">
        <v>499409</v>
      </c>
      <c r="H29" s="50">
        <v>374733</v>
      </c>
      <c r="I29" s="51"/>
      <c r="J29" s="50"/>
      <c r="K29" s="50">
        <v>124676</v>
      </c>
      <c r="L29" s="51"/>
      <c r="M29" s="100"/>
      <c r="N29" s="118">
        <f t="shared" si="1"/>
        <v>904172</v>
      </c>
    </row>
    <row r="30" spans="1:14" ht="13.5" thickBot="1">
      <c r="A30" s="281"/>
      <c r="B30" s="243" t="s">
        <v>142</v>
      </c>
      <c r="C30" s="37" t="s">
        <v>44</v>
      </c>
      <c r="D30" s="134">
        <f>SUM(D31:D44)</f>
        <v>212865640</v>
      </c>
      <c r="E30" s="96">
        <f>SUM(E31:E44)</f>
        <v>117661256</v>
      </c>
      <c r="F30" s="55">
        <f>SUM(F31:F44)</f>
        <v>39483016</v>
      </c>
      <c r="G30" s="96">
        <f aca="true" t="shared" si="3" ref="G30:M30">SUM(G32:G44)</f>
        <v>11351785</v>
      </c>
      <c r="H30" s="55">
        <f t="shared" si="3"/>
        <v>6351785</v>
      </c>
      <c r="I30" s="96">
        <f t="shared" si="3"/>
        <v>95174</v>
      </c>
      <c r="J30" s="56">
        <f t="shared" si="3"/>
        <v>2221026</v>
      </c>
      <c r="K30" s="55">
        <f t="shared" si="3"/>
        <v>5000000</v>
      </c>
      <c r="L30" s="96">
        <f t="shared" si="3"/>
        <v>5000000</v>
      </c>
      <c r="M30" s="96">
        <f t="shared" si="3"/>
        <v>0</v>
      </c>
      <c r="N30" s="119">
        <f t="shared" si="1"/>
        <v>224217425</v>
      </c>
    </row>
    <row r="31" spans="1:14" ht="12.75">
      <c r="A31" s="278" t="s">
        <v>285</v>
      </c>
      <c r="B31" s="253" t="s">
        <v>6</v>
      </c>
      <c r="C31" s="91" t="s">
        <v>190</v>
      </c>
      <c r="D31" s="135">
        <v>635640</v>
      </c>
      <c r="E31" s="102">
        <v>440856</v>
      </c>
      <c r="F31" s="102">
        <v>25853</v>
      </c>
      <c r="G31" s="102"/>
      <c r="H31" s="102"/>
      <c r="I31" s="102"/>
      <c r="J31" s="102"/>
      <c r="K31" s="110"/>
      <c r="L31" s="171"/>
      <c r="M31" s="102"/>
      <c r="N31" s="70">
        <f t="shared" si="1"/>
        <v>635640</v>
      </c>
    </row>
    <row r="32" spans="1:14" ht="12.75">
      <c r="A32" s="279" t="s">
        <v>178</v>
      </c>
      <c r="B32" s="249" t="s">
        <v>62</v>
      </c>
      <c r="C32" s="92" t="s">
        <v>191</v>
      </c>
      <c r="D32" s="101">
        <v>83963256</v>
      </c>
      <c r="E32" s="101">
        <v>41883374</v>
      </c>
      <c r="F32" s="101">
        <f>20610100-2555920</f>
        <v>18054180</v>
      </c>
      <c r="G32" s="101">
        <f aca="true" t="shared" si="4" ref="G32:G41">SUM(H32)+K32</f>
        <v>5446990</v>
      </c>
      <c r="H32" s="101">
        <v>3746990</v>
      </c>
      <c r="I32" s="101">
        <v>51686</v>
      </c>
      <c r="J32" s="101">
        <v>2786</v>
      </c>
      <c r="K32" s="101">
        <f>SUM(L32:M32)</f>
        <v>1700000</v>
      </c>
      <c r="L32" s="101">
        <f>1500000+200000</f>
        <v>1700000</v>
      </c>
      <c r="M32" s="103"/>
      <c r="N32" s="70">
        <f t="shared" si="1"/>
        <v>89410246</v>
      </c>
    </row>
    <row r="33" spans="1:14" ht="36">
      <c r="A33" s="279" t="s">
        <v>179</v>
      </c>
      <c r="B33" s="254" t="s">
        <v>63</v>
      </c>
      <c r="C33" s="289" t="s">
        <v>192</v>
      </c>
      <c r="D33" s="87">
        <v>105306880</v>
      </c>
      <c r="E33" s="87">
        <v>62508252</v>
      </c>
      <c r="F33" s="87">
        <f>19616465-2397912</f>
        <v>17218553</v>
      </c>
      <c r="G33" s="101">
        <f t="shared" si="4"/>
        <v>4378333</v>
      </c>
      <c r="H33" s="101">
        <v>2328333</v>
      </c>
      <c r="I33" s="87"/>
      <c r="J33" s="87">
        <v>2114677</v>
      </c>
      <c r="K33" s="101">
        <f aca="true" t="shared" si="5" ref="K33:K44">SUM(L33:M33)</f>
        <v>2050000</v>
      </c>
      <c r="L33" s="87">
        <f>2020000+30000</f>
        <v>2050000</v>
      </c>
      <c r="M33" s="97"/>
      <c r="N33" s="70">
        <f t="shared" si="1"/>
        <v>109685213</v>
      </c>
    </row>
    <row r="34" spans="1:14" ht="12.75">
      <c r="A34" s="279" t="s">
        <v>180</v>
      </c>
      <c r="B34" s="254" t="s">
        <v>64</v>
      </c>
      <c r="C34" s="93" t="s">
        <v>193</v>
      </c>
      <c r="D34" s="87">
        <v>2503730</v>
      </c>
      <c r="E34" s="87">
        <v>1516540</v>
      </c>
      <c r="F34" s="87">
        <v>405356</v>
      </c>
      <c r="G34" s="101">
        <f t="shared" si="4"/>
        <v>144408</v>
      </c>
      <c r="H34" s="101">
        <v>14408</v>
      </c>
      <c r="I34" s="87"/>
      <c r="J34" s="87">
        <v>13223</v>
      </c>
      <c r="K34" s="101">
        <f t="shared" si="5"/>
        <v>130000</v>
      </c>
      <c r="L34" s="87">
        <v>130000</v>
      </c>
      <c r="M34" s="97"/>
      <c r="N34" s="70">
        <f t="shared" si="1"/>
        <v>2648138</v>
      </c>
    </row>
    <row r="35" spans="1:14" ht="15.75" customHeight="1">
      <c r="A35" s="279" t="s">
        <v>181</v>
      </c>
      <c r="B35" s="254" t="s">
        <v>7</v>
      </c>
      <c r="C35" s="289" t="s">
        <v>194</v>
      </c>
      <c r="D35" s="87">
        <v>2903539</v>
      </c>
      <c r="E35" s="87">
        <v>1246009</v>
      </c>
      <c r="F35" s="87">
        <v>589761</v>
      </c>
      <c r="G35" s="101">
        <f t="shared" si="4"/>
        <v>132925</v>
      </c>
      <c r="H35" s="101">
        <v>2925</v>
      </c>
      <c r="I35" s="87"/>
      <c r="J35" s="87"/>
      <c r="K35" s="101">
        <f t="shared" si="5"/>
        <v>130000</v>
      </c>
      <c r="L35" s="87">
        <v>130000</v>
      </c>
      <c r="M35" s="97"/>
      <c r="N35" s="70">
        <f t="shared" si="1"/>
        <v>3036464</v>
      </c>
    </row>
    <row r="36" spans="1:14" ht="36">
      <c r="A36" s="279" t="s">
        <v>182</v>
      </c>
      <c r="B36" s="254" t="s">
        <v>65</v>
      </c>
      <c r="C36" s="289" t="s">
        <v>269</v>
      </c>
      <c r="D36" s="87">
        <v>3061297</v>
      </c>
      <c r="E36" s="87">
        <v>2055470</v>
      </c>
      <c r="F36" s="87">
        <v>229668</v>
      </c>
      <c r="G36" s="101">
        <f t="shared" si="4"/>
        <v>52634</v>
      </c>
      <c r="H36" s="101">
        <v>32634</v>
      </c>
      <c r="I36" s="87"/>
      <c r="J36" s="87">
        <v>31460</v>
      </c>
      <c r="K36" s="101">
        <f t="shared" si="5"/>
        <v>20000</v>
      </c>
      <c r="L36" s="87">
        <v>20000</v>
      </c>
      <c r="M36" s="97"/>
      <c r="N36" s="70">
        <f t="shared" si="1"/>
        <v>3113931</v>
      </c>
    </row>
    <row r="37" spans="1:14" ht="24">
      <c r="A37" s="279" t="s">
        <v>183</v>
      </c>
      <c r="B37" s="254" t="s">
        <v>66</v>
      </c>
      <c r="C37" s="289" t="s">
        <v>195</v>
      </c>
      <c r="D37" s="87">
        <v>4591799</v>
      </c>
      <c r="E37" s="87">
        <v>2650835</v>
      </c>
      <c r="F37" s="87">
        <f>1070499-136610</f>
        <v>933889</v>
      </c>
      <c r="G37" s="101">
        <f t="shared" si="4"/>
        <v>376137</v>
      </c>
      <c r="H37" s="101">
        <v>76137</v>
      </c>
      <c r="I37" s="87">
        <v>43488</v>
      </c>
      <c r="J37" s="87">
        <v>9060</v>
      </c>
      <c r="K37" s="101">
        <f t="shared" si="5"/>
        <v>300000</v>
      </c>
      <c r="L37" s="87">
        <v>300000</v>
      </c>
      <c r="M37" s="97"/>
      <c r="N37" s="70">
        <f t="shared" si="1"/>
        <v>4967936</v>
      </c>
    </row>
    <row r="38" spans="1:14" ht="24">
      <c r="A38" s="279" t="s">
        <v>184</v>
      </c>
      <c r="B38" s="254" t="s">
        <v>67</v>
      </c>
      <c r="C38" s="289" t="s">
        <v>196</v>
      </c>
      <c r="D38" s="87">
        <v>811190</v>
      </c>
      <c r="E38" s="87">
        <v>431419</v>
      </c>
      <c r="F38" s="87">
        <v>42506</v>
      </c>
      <c r="G38" s="101"/>
      <c r="H38" s="101"/>
      <c r="I38" s="87"/>
      <c r="J38" s="87"/>
      <c r="K38" s="101"/>
      <c r="L38" s="87"/>
      <c r="M38" s="97"/>
      <c r="N38" s="70">
        <f t="shared" si="1"/>
        <v>811190</v>
      </c>
    </row>
    <row r="39" spans="1:14" ht="12.75">
      <c r="A39" s="279" t="s">
        <v>185</v>
      </c>
      <c r="B39" s="254" t="s">
        <v>68</v>
      </c>
      <c r="C39" s="93" t="s">
        <v>197</v>
      </c>
      <c r="D39" s="233">
        <v>1529948</v>
      </c>
      <c r="E39" s="87">
        <v>963648</v>
      </c>
      <c r="F39" s="87">
        <v>74141</v>
      </c>
      <c r="G39" s="101">
        <f t="shared" si="4"/>
        <v>20000</v>
      </c>
      <c r="H39" s="101"/>
      <c r="I39" s="87"/>
      <c r="J39" s="87"/>
      <c r="K39" s="101">
        <f t="shared" si="5"/>
        <v>20000</v>
      </c>
      <c r="L39" s="87">
        <v>20000</v>
      </c>
      <c r="M39" s="97"/>
      <c r="N39" s="70">
        <f t="shared" si="1"/>
        <v>1549948</v>
      </c>
    </row>
    <row r="40" spans="1:14" ht="12.75">
      <c r="A40" s="279" t="s">
        <v>186</v>
      </c>
      <c r="B40" s="254" t="s">
        <v>69</v>
      </c>
      <c r="C40" s="93" t="s">
        <v>198</v>
      </c>
      <c r="D40" s="87">
        <v>34283</v>
      </c>
      <c r="E40" s="157">
        <v>25123</v>
      </c>
      <c r="F40" s="87"/>
      <c r="G40" s="101"/>
      <c r="H40" s="101"/>
      <c r="I40" s="87"/>
      <c r="J40" s="87"/>
      <c r="K40" s="101"/>
      <c r="L40" s="87"/>
      <c r="M40" s="97"/>
      <c r="N40" s="70">
        <f t="shared" si="1"/>
        <v>34283</v>
      </c>
    </row>
    <row r="41" spans="1:14" ht="12.75">
      <c r="A41" s="279" t="s">
        <v>187</v>
      </c>
      <c r="B41" s="254" t="s">
        <v>70</v>
      </c>
      <c r="C41" s="93" t="s">
        <v>199</v>
      </c>
      <c r="D41" s="87">
        <v>2021324</v>
      </c>
      <c r="E41" s="157">
        <v>1245739</v>
      </c>
      <c r="F41" s="87">
        <f>10889+293588</f>
        <v>304477</v>
      </c>
      <c r="G41" s="101">
        <f t="shared" si="4"/>
        <v>59836</v>
      </c>
      <c r="H41" s="101">
        <v>9836</v>
      </c>
      <c r="I41" s="87"/>
      <c r="J41" s="87">
        <v>8600</v>
      </c>
      <c r="K41" s="101">
        <f t="shared" si="5"/>
        <v>50000</v>
      </c>
      <c r="L41" s="87">
        <v>50000</v>
      </c>
      <c r="M41" s="97"/>
      <c r="N41" s="70">
        <f t="shared" si="1"/>
        <v>2081160</v>
      </c>
    </row>
    <row r="42" spans="1:14" ht="12.75">
      <c r="A42" s="279" t="s">
        <v>188</v>
      </c>
      <c r="B42" s="250" t="s">
        <v>98</v>
      </c>
      <c r="C42" s="95" t="s">
        <v>99</v>
      </c>
      <c r="D42" s="98">
        <v>60000</v>
      </c>
      <c r="E42" s="158"/>
      <c r="F42" s="98"/>
      <c r="G42" s="101"/>
      <c r="H42" s="136"/>
      <c r="I42" s="98"/>
      <c r="J42" s="98"/>
      <c r="K42" s="101"/>
      <c r="L42" s="98"/>
      <c r="M42" s="99"/>
      <c r="N42" s="70">
        <f t="shared" si="1"/>
        <v>60000</v>
      </c>
    </row>
    <row r="43" spans="1:14" ht="24">
      <c r="A43" s="279" t="s">
        <v>189</v>
      </c>
      <c r="B43" s="254" t="s">
        <v>95</v>
      </c>
      <c r="C43" s="289" t="s">
        <v>200</v>
      </c>
      <c r="D43" s="87">
        <v>97740</v>
      </c>
      <c r="E43" s="291"/>
      <c r="F43" s="97"/>
      <c r="G43" s="101"/>
      <c r="H43" s="87"/>
      <c r="I43" s="157"/>
      <c r="J43" s="87"/>
      <c r="K43" s="101"/>
      <c r="L43" s="87"/>
      <c r="M43" s="291"/>
      <c r="N43" s="72">
        <f t="shared" si="1"/>
        <v>97740</v>
      </c>
    </row>
    <row r="44" spans="1:14" ht="24.75" thickBot="1">
      <c r="A44" s="280" t="s">
        <v>286</v>
      </c>
      <c r="B44" s="249" t="s">
        <v>8</v>
      </c>
      <c r="C44" s="290" t="s">
        <v>201</v>
      </c>
      <c r="D44" s="101">
        <v>5345014</v>
      </c>
      <c r="E44" s="101">
        <v>2693991</v>
      </c>
      <c r="F44" s="101">
        <f>1851772-247140</f>
        <v>1604632</v>
      </c>
      <c r="G44" s="101">
        <f>SUM(H44)+K44</f>
        <v>740522</v>
      </c>
      <c r="H44" s="101">
        <v>140522</v>
      </c>
      <c r="I44" s="101"/>
      <c r="J44" s="141">
        <v>41220</v>
      </c>
      <c r="K44" s="101">
        <f t="shared" si="5"/>
        <v>600000</v>
      </c>
      <c r="L44" s="101">
        <v>600000</v>
      </c>
      <c r="M44" s="103"/>
      <c r="N44" s="73">
        <f>SUM(D44,G44)</f>
        <v>6085536</v>
      </c>
    </row>
    <row r="45" spans="1:14" ht="13.5" thickBot="1">
      <c r="A45" s="281"/>
      <c r="B45" s="243" t="s">
        <v>143</v>
      </c>
      <c r="C45" s="37" t="s">
        <v>110</v>
      </c>
      <c r="D45" s="55">
        <f>SUM(D46:D56)</f>
        <v>121052099</v>
      </c>
      <c r="E45" s="55">
        <f>SUM(E46:E56)</f>
        <v>72077049</v>
      </c>
      <c r="F45" s="55">
        <f aca="true" t="shared" si="6" ref="F45:N45">SUM(F46:F56)</f>
        <v>16348440</v>
      </c>
      <c r="G45" s="55">
        <f t="shared" si="6"/>
        <v>4684913</v>
      </c>
      <c r="H45" s="55">
        <f t="shared" si="6"/>
        <v>2512689</v>
      </c>
      <c r="I45" s="55">
        <f t="shared" si="6"/>
        <v>240258</v>
      </c>
      <c r="J45" s="55">
        <f t="shared" si="6"/>
        <v>283623</v>
      </c>
      <c r="K45" s="55">
        <f t="shared" si="6"/>
        <v>2172224</v>
      </c>
      <c r="L45" s="55">
        <f t="shared" si="6"/>
        <v>2000000</v>
      </c>
      <c r="M45" s="56">
        <f t="shared" si="6"/>
        <v>0</v>
      </c>
      <c r="N45" s="61">
        <f t="shared" si="6"/>
        <v>125737012</v>
      </c>
    </row>
    <row r="46" spans="1:14" ht="12.75">
      <c r="A46" s="278" t="s">
        <v>287</v>
      </c>
      <c r="B46" s="249" t="s">
        <v>6</v>
      </c>
      <c r="C46" s="91" t="s">
        <v>255</v>
      </c>
      <c r="D46" s="111">
        <v>655713</v>
      </c>
      <c r="E46" s="111">
        <v>382149</v>
      </c>
      <c r="F46" s="101">
        <v>95958</v>
      </c>
      <c r="G46" s="101"/>
      <c r="H46" s="101"/>
      <c r="I46" s="101"/>
      <c r="J46" s="101"/>
      <c r="K46" s="101"/>
      <c r="L46" s="101"/>
      <c r="M46" s="90"/>
      <c r="N46" s="69">
        <f aca="true" t="shared" si="7" ref="N46:N83">SUM(D46,G46)</f>
        <v>655713</v>
      </c>
    </row>
    <row r="47" spans="1:14" ht="12.75">
      <c r="A47" s="283">
        <v>1412010</v>
      </c>
      <c r="B47" s="254" t="s">
        <v>71</v>
      </c>
      <c r="C47" s="93" t="s">
        <v>170</v>
      </c>
      <c r="D47" s="87">
        <v>65582256</v>
      </c>
      <c r="E47" s="87">
        <v>37557800</v>
      </c>
      <c r="F47" s="87">
        <v>10871282</v>
      </c>
      <c r="G47" s="87">
        <v>1253793</v>
      </c>
      <c r="H47" s="87">
        <v>1115793</v>
      </c>
      <c r="I47" s="87">
        <v>29105</v>
      </c>
      <c r="J47" s="87">
        <v>166162</v>
      </c>
      <c r="K47" s="87">
        <v>138000</v>
      </c>
      <c r="L47" s="87"/>
      <c r="M47" s="97"/>
      <c r="N47" s="73">
        <f t="shared" si="7"/>
        <v>66836049</v>
      </c>
    </row>
    <row r="48" spans="1:14" ht="24.75" customHeight="1">
      <c r="A48" s="283" t="s">
        <v>164</v>
      </c>
      <c r="B48" s="254" t="s">
        <v>72</v>
      </c>
      <c r="C48" s="288" t="s">
        <v>171</v>
      </c>
      <c r="D48" s="87">
        <v>19879489</v>
      </c>
      <c r="E48" s="87">
        <v>12669900</v>
      </c>
      <c r="F48" s="87">
        <v>1878438</v>
      </c>
      <c r="G48" s="87">
        <v>863266</v>
      </c>
      <c r="H48" s="87">
        <v>863266</v>
      </c>
      <c r="I48" s="87">
        <v>211153</v>
      </c>
      <c r="J48" s="87">
        <v>16647</v>
      </c>
      <c r="K48" s="87"/>
      <c r="L48" s="87"/>
      <c r="M48" s="97"/>
      <c r="N48" s="72">
        <f t="shared" si="7"/>
        <v>20742755</v>
      </c>
    </row>
    <row r="49" spans="1:14" ht="12.75">
      <c r="A49" s="283" t="s">
        <v>165</v>
      </c>
      <c r="B49" s="254" t="s">
        <v>73</v>
      </c>
      <c r="C49" s="93" t="s">
        <v>172</v>
      </c>
      <c r="D49" s="87">
        <v>14811253</v>
      </c>
      <c r="E49" s="87">
        <v>8944300</v>
      </c>
      <c r="F49" s="87">
        <v>1892505</v>
      </c>
      <c r="G49" s="87">
        <v>436497</v>
      </c>
      <c r="H49" s="87">
        <v>436497</v>
      </c>
      <c r="I49" s="87"/>
      <c r="J49" s="87">
        <v>49688</v>
      </c>
      <c r="K49" s="87"/>
      <c r="L49" s="87"/>
      <c r="M49" s="97"/>
      <c r="N49" s="73">
        <f t="shared" si="7"/>
        <v>15247750</v>
      </c>
    </row>
    <row r="50" spans="1:14" ht="12.75">
      <c r="A50" s="283" t="s">
        <v>166</v>
      </c>
      <c r="B50" s="254" t="s">
        <v>74</v>
      </c>
      <c r="C50" s="93" t="s">
        <v>173</v>
      </c>
      <c r="D50" s="87">
        <v>12401598</v>
      </c>
      <c r="E50" s="87">
        <v>8008900</v>
      </c>
      <c r="F50" s="87">
        <v>868566</v>
      </c>
      <c r="G50" s="87">
        <f>74832+300000</f>
        <v>374832</v>
      </c>
      <c r="H50" s="87">
        <v>40608</v>
      </c>
      <c r="I50" s="87"/>
      <c r="J50" s="87">
        <v>38608</v>
      </c>
      <c r="K50" s="87">
        <f>34224+300000</f>
        <v>334224</v>
      </c>
      <c r="L50" s="87">
        <v>300000</v>
      </c>
      <c r="M50" s="97"/>
      <c r="N50" s="73">
        <f t="shared" si="7"/>
        <v>12776430</v>
      </c>
    </row>
    <row r="51" spans="1:14" ht="12.75">
      <c r="A51" s="283" t="s">
        <v>167</v>
      </c>
      <c r="B51" s="254" t="s">
        <v>75</v>
      </c>
      <c r="C51" s="93" t="s">
        <v>174</v>
      </c>
      <c r="D51" s="87">
        <v>3009219</v>
      </c>
      <c r="E51" s="87">
        <v>1947100</v>
      </c>
      <c r="F51" s="87">
        <v>217222</v>
      </c>
      <c r="G51" s="87"/>
      <c r="H51" s="87"/>
      <c r="I51" s="87"/>
      <c r="J51" s="87"/>
      <c r="K51" s="87"/>
      <c r="L51" s="87"/>
      <c r="M51" s="97"/>
      <c r="N51" s="72">
        <f t="shared" si="7"/>
        <v>3009219</v>
      </c>
    </row>
    <row r="52" spans="1:14" ht="15.75" customHeight="1">
      <c r="A52" s="283" t="s">
        <v>288</v>
      </c>
      <c r="B52" s="254" t="s">
        <v>268</v>
      </c>
      <c r="C52" s="288" t="s">
        <v>276</v>
      </c>
      <c r="D52" s="87">
        <v>2472872</v>
      </c>
      <c r="E52" s="157">
        <v>1425600</v>
      </c>
      <c r="F52" s="87">
        <v>313474</v>
      </c>
      <c r="G52" s="233">
        <v>1400000</v>
      </c>
      <c r="H52" s="233"/>
      <c r="I52" s="87"/>
      <c r="J52" s="87"/>
      <c r="K52" s="157">
        <v>1400000</v>
      </c>
      <c r="L52" s="87">
        <v>1400000</v>
      </c>
      <c r="M52" s="97"/>
      <c r="N52" s="70">
        <f t="shared" si="7"/>
        <v>3872872</v>
      </c>
    </row>
    <row r="53" spans="1:14" ht="12.75">
      <c r="A53" s="283" t="s">
        <v>169</v>
      </c>
      <c r="B53" s="254" t="s">
        <v>76</v>
      </c>
      <c r="C53" s="93" t="s">
        <v>176</v>
      </c>
      <c r="D53" s="87">
        <v>1991041</v>
      </c>
      <c r="E53" s="157">
        <v>1141300</v>
      </c>
      <c r="F53" s="87">
        <v>210995</v>
      </c>
      <c r="G53" s="87">
        <f>56525+300000</f>
        <v>356525</v>
      </c>
      <c r="H53" s="87">
        <v>56525</v>
      </c>
      <c r="I53" s="87"/>
      <c r="J53" s="87">
        <v>12518</v>
      </c>
      <c r="K53" s="157">
        <v>300000</v>
      </c>
      <c r="L53" s="87">
        <v>300000</v>
      </c>
      <c r="M53" s="97"/>
      <c r="N53" s="72">
        <f>SUM(D53,G53)</f>
        <v>2347566</v>
      </c>
    </row>
    <row r="54" spans="1:14" ht="12.75">
      <c r="A54" s="280" t="s">
        <v>273</v>
      </c>
      <c r="B54" s="254" t="s">
        <v>271</v>
      </c>
      <c r="C54" s="93" t="s">
        <v>274</v>
      </c>
      <c r="D54" s="87">
        <v>124608</v>
      </c>
      <c r="E54" s="157"/>
      <c r="F54" s="87"/>
      <c r="G54" s="87"/>
      <c r="H54" s="87"/>
      <c r="I54" s="87"/>
      <c r="J54" s="87"/>
      <c r="K54" s="157"/>
      <c r="L54" s="87"/>
      <c r="M54" s="97"/>
      <c r="N54" s="72">
        <f>SUM(D54,G54)</f>
        <v>124608</v>
      </c>
    </row>
    <row r="55" spans="1:14" ht="12.75">
      <c r="A55" s="335" t="s">
        <v>168</v>
      </c>
      <c r="B55" s="254" t="s">
        <v>272</v>
      </c>
      <c r="C55" s="93" t="s">
        <v>275</v>
      </c>
      <c r="D55" s="87">
        <v>72550</v>
      </c>
      <c r="E55" s="157"/>
      <c r="F55" s="87"/>
      <c r="G55" s="87"/>
      <c r="H55" s="87"/>
      <c r="I55" s="87"/>
      <c r="J55" s="87"/>
      <c r="K55" s="157"/>
      <c r="L55" s="87"/>
      <c r="M55" s="97"/>
      <c r="N55" s="72">
        <f>SUM(D55,G55)</f>
        <v>72550</v>
      </c>
    </row>
    <row r="56" spans="1:14" ht="14.25" customHeight="1" thickBot="1">
      <c r="A56" s="280" t="s">
        <v>289</v>
      </c>
      <c r="B56" s="254" t="s">
        <v>156</v>
      </c>
      <c r="C56" s="288" t="s">
        <v>175</v>
      </c>
      <c r="D56" s="87">
        <v>51500</v>
      </c>
      <c r="E56" s="157"/>
      <c r="F56" s="87"/>
      <c r="G56" s="87"/>
      <c r="H56" s="87"/>
      <c r="I56" s="87"/>
      <c r="J56" s="87"/>
      <c r="K56" s="157"/>
      <c r="L56" s="87"/>
      <c r="M56" s="97"/>
      <c r="N56" s="73">
        <f>SUM(D56,G56)</f>
        <v>51500</v>
      </c>
    </row>
    <row r="57" spans="1:14" ht="13.5" thickBot="1">
      <c r="A57" s="281"/>
      <c r="B57" s="255" t="s">
        <v>144</v>
      </c>
      <c r="C57" s="28" t="s">
        <v>59</v>
      </c>
      <c r="D57" s="55">
        <f aca="true" t="shared" si="8" ref="D57:K57">SUM(D58:D63)</f>
        <v>9856681</v>
      </c>
      <c r="E57" s="159">
        <f t="shared" si="8"/>
        <v>5128096</v>
      </c>
      <c r="F57" s="55">
        <f t="shared" si="8"/>
        <v>882003</v>
      </c>
      <c r="G57" s="55">
        <f t="shared" si="8"/>
        <v>27336</v>
      </c>
      <c r="H57" s="55">
        <f t="shared" si="8"/>
        <v>27336</v>
      </c>
      <c r="I57" s="55">
        <f t="shared" si="8"/>
        <v>0</v>
      </c>
      <c r="J57" s="55">
        <f t="shared" si="8"/>
        <v>0</v>
      </c>
      <c r="K57" s="55">
        <f t="shared" si="8"/>
        <v>0</v>
      </c>
      <c r="L57" s="55">
        <f>SUM(L58:L63)</f>
        <v>0</v>
      </c>
      <c r="M57" s="96">
        <f>SUM(M58:M63)</f>
        <v>0</v>
      </c>
      <c r="N57" s="61">
        <f t="shared" si="7"/>
        <v>9884017</v>
      </c>
    </row>
    <row r="58" spans="1:14" s="138" customFormat="1" ht="12.75">
      <c r="A58" s="283" t="s">
        <v>290</v>
      </c>
      <c r="B58" s="244" t="s">
        <v>6</v>
      </c>
      <c r="C58" s="91" t="s">
        <v>202</v>
      </c>
      <c r="D58" s="216">
        <v>3791544</v>
      </c>
      <c r="E58" s="217">
        <v>2547225</v>
      </c>
      <c r="F58" s="218">
        <v>188725</v>
      </c>
      <c r="G58" s="41"/>
      <c r="H58" s="217"/>
      <c r="I58" s="218"/>
      <c r="J58" s="218"/>
      <c r="K58" s="217"/>
      <c r="L58" s="218"/>
      <c r="M58" s="219"/>
      <c r="N58" s="69">
        <f t="shared" si="7"/>
        <v>3791544</v>
      </c>
    </row>
    <row r="59" spans="1:14" s="138" customFormat="1" ht="12.75">
      <c r="A59" s="283" t="s">
        <v>291</v>
      </c>
      <c r="B59" s="246" t="s">
        <v>14</v>
      </c>
      <c r="C59" s="20" t="s">
        <v>134</v>
      </c>
      <c r="D59" s="43">
        <v>1040900</v>
      </c>
      <c r="E59" s="43"/>
      <c r="F59" s="43"/>
      <c r="G59" s="43"/>
      <c r="H59" s="43"/>
      <c r="I59" s="43"/>
      <c r="J59" s="43"/>
      <c r="K59" s="43"/>
      <c r="L59" s="43"/>
      <c r="M59" s="44"/>
      <c r="N59" s="180">
        <f t="shared" si="7"/>
        <v>1040900</v>
      </c>
    </row>
    <row r="60" spans="1:14" ht="36">
      <c r="A60" s="296" t="s">
        <v>292</v>
      </c>
      <c r="B60" s="256" t="s">
        <v>45</v>
      </c>
      <c r="C60" s="220" t="s">
        <v>214</v>
      </c>
      <c r="D60" s="184">
        <v>2579100</v>
      </c>
      <c r="E60" s="206">
        <v>1781309</v>
      </c>
      <c r="F60" s="184">
        <v>56750</v>
      </c>
      <c r="G60" s="207">
        <v>25000</v>
      </c>
      <c r="H60" s="206">
        <v>25000</v>
      </c>
      <c r="I60" s="184"/>
      <c r="J60" s="184"/>
      <c r="K60" s="184"/>
      <c r="L60" s="207"/>
      <c r="M60" s="208"/>
      <c r="N60" s="209">
        <f t="shared" si="7"/>
        <v>2604100</v>
      </c>
    </row>
    <row r="61" spans="1:14" ht="36">
      <c r="A61" s="297" t="s">
        <v>293</v>
      </c>
      <c r="B61" s="256" t="s">
        <v>130</v>
      </c>
      <c r="C61" s="221" t="s">
        <v>215</v>
      </c>
      <c r="D61" s="184">
        <v>480800</v>
      </c>
      <c r="E61" s="206"/>
      <c r="F61" s="184"/>
      <c r="G61" s="207"/>
      <c r="H61" s="206"/>
      <c r="I61" s="184"/>
      <c r="J61" s="184"/>
      <c r="K61" s="184"/>
      <c r="L61" s="207"/>
      <c r="M61" s="208"/>
      <c r="N61" s="209">
        <f t="shared" si="7"/>
        <v>480800</v>
      </c>
    </row>
    <row r="62" spans="1:14" ht="12.75">
      <c r="A62" s="283" t="s">
        <v>294</v>
      </c>
      <c r="B62" s="256" t="s">
        <v>158</v>
      </c>
      <c r="C62" s="221" t="s">
        <v>216</v>
      </c>
      <c r="D62" s="184">
        <v>1798737</v>
      </c>
      <c r="E62" s="206">
        <v>799562</v>
      </c>
      <c r="F62" s="184">
        <v>636528</v>
      </c>
      <c r="G62" s="207">
        <v>2336</v>
      </c>
      <c r="H62" s="206">
        <v>2336</v>
      </c>
      <c r="I62" s="184"/>
      <c r="J62" s="184"/>
      <c r="K62" s="184"/>
      <c r="L62" s="207"/>
      <c r="M62" s="208"/>
      <c r="N62" s="209">
        <f t="shared" si="7"/>
        <v>1801073</v>
      </c>
    </row>
    <row r="63" spans="1:14" ht="24.75" thickBot="1">
      <c r="A63" s="280" t="s">
        <v>237</v>
      </c>
      <c r="B63" s="257" t="s">
        <v>54</v>
      </c>
      <c r="C63" s="295" t="s">
        <v>217</v>
      </c>
      <c r="D63" s="50">
        <v>165600</v>
      </c>
      <c r="E63" s="107"/>
      <c r="F63" s="43"/>
      <c r="G63" s="107"/>
      <c r="H63" s="43"/>
      <c r="I63" s="43"/>
      <c r="J63" s="43"/>
      <c r="K63" s="43"/>
      <c r="L63" s="107"/>
      <c r="M63" s="44"/>
      <c r="N63" s="72">
        <f t="shared" si="7"/>
        <v>165600</v>
      </c>
    </row>
    <row r="64" spans="1:14" ht="13.5" thickBot="1">
      <c r="A64" s="281"/>
      <c r="B64" s="251" t="s">
        <v>145</v>
      </c>
      <c r="C64" s="28" t="s">
        <v>32</v>
      </c>
      <c r="D64" s="53">
        <f>SUM(D65:D65)</f>
        <v>1001328</v>
      </c>
      <c r="E64" s="160">
        <f>SUM(E65:E65)</f>
        <v>655445</v>
      </c>
      <c r="F64" s="53">
        <f>SUM(F65:F65)</f>
        <v>55635</v>
      </c>
      <c r="G64" s="53">
        <f aca="true" t="shared" si="9" ref="G64:M64">SUM(G65:G65)</f>
        <v>17119</v>
      </c>
      <c r="H64" s="53">
        <f t="shared" si="9"/>
        <v>17119</v>
      </c>
      <c r="I64" s="53">
        <f t="shared" si="9"/>
        <v>0</v>
      </c>
      <c r="J64" s="53">
        <f t="shared" si="9"/>
        <v>15707</v>
      </c>
      <c r="K64" s="53">
        <f t="shared" si="9"/>
        <v>0</v>
      </c>
      <c r="L64" s="53">
        <f t="shared" si="9"/>
        <v>0</v>
      </c>
      <c r="M64" s="54">
        <f t="shared" si="9"/>
        <v>0</v>
      </c>
      <c r="N64" s="61">
        <f t="shared" si="7"/>
        <v>1018447</v>
      </c>
    </row>
    <row r="65" spans="1:14" ht="13.5" thickBot="1">
      <c r="A65" s="280" t="s">
        <v>295</v>
      </c>
      <c r="B65" s="244" t="s">
        <v>6</v>
      </c>
      <c r="C65" s="91" t="s">
        <v>203</v>
      </c>
      <c r="D65" s="112">
        <v>1001328</v>
      </c>
      <c r="E65" s="40">
        <v>655445</v>
      </c>
      <c r="F65" s="41">
        <v>55635</v>
      </c>
      <c r="G65" s="41">
        <v>17119</v>
      </c>
      <c r="H65" s="86">
        <v>17119</v>
      </c>
      <c r="I65" s="41"/>
      <c r="J65" s="41">
        <v>15707</v>
      </c>
      <c r="K65" s="40"/>
      <c r="L65" s="41"/>
      <c r="M65" s="86"/>
      <c r="N65" s="69">
        <f t="shared" si="7"/>
        <v>1018447</v>
      </c>
    </row>
    <row r="66" spans="1:14" ht="13.5" thickBot="1">
      <c r="A66" s="281"/>
      <c r="B66" s="243" t="s">
        <v>146</v>
      </c>
      <c r="C66" s="28" t="s">
        <v>33</v>
      </c>
      <c r="D66" s="160">
        <f aca="true" t="shared" si="10" ref="D66:M66">SUM(D67:D74)</f>
        <v>5090429</v>
      </c>
      <c r="E66" s="160">
        <f t="shared" si="10"/>
        <v>2430414</v>
      </c>
      <c r="F66" s="53">
        <f t="shared" si="10"/>
        <v>689809</v>
      </c>
      <c r="G66" s="53">
        <f t="shared" si="10"/>
        <v>938326</v>
      </c>
      <c r="H66" s="53">
        <f t="shared" si="10"/>
        <v>138326</v>
      </c>
      <c r="I66" s="53">
        <f t="shared" si="10"/>
        <v>0</v>
      </c>
      <c r="J66" s="53">
        <f t="shared" si="10"/>
        <v>102353</v>
      </c>
      <c r="K66" s="53">
        <f t="shared" si="10"/>
        <v>800000</v>
      </c>
      <c r="L66" s="53">
        <f t="shared" si="10"/>
        <v>800000</v>
      </c>
      <c r="M66" s="177">
        <f t="shared" si="10"/>
        <v>0</v>
      </c>
      <c r="N66" s="64">
        <f t="shared" si="7"/>
        <v>6028755</v>
      </c>
    </row>
    <row r="67" spans="1:14" ht="12.75">
      <c r="A67" s="278" t="s">
        <v>296</v>
      </c>
      <c r="B67" s="252" t="s">
        <v>6</v>
      </c>
      <c r="C67" s="91" t="s">
        <v>252</v>
      </c>
      <c r="D67" s="172">
        <v>328792</v>
      </c>
      <c r="E67" s="51">
        <v>202651</v>
      </c>
      <c r="F67" s="50">
        <v>29107</v>
      </c>
      <c r="G67" s="50"/>
      <c r="H67" s="51"/>
      <c r="I67" s="50"/>
      <c r="J67" s="50"/>
      <c r="K67" s="51"/>
      <c r="L67" s="50"/>
      <c r="M67" s="100"/>
      <c r="N67" s="71">
        <f t="shared" si="7"/>
        <v>328792</v>
      </c>
    </row>
    <row r="68" spans="1:14" ht="12.75">
      <c r="A68" s="283" t="s">
        <v>297</v>
      </c>
      <c r="B68" s="257" t="s">
        <v>77</v>
      </c>
      <c r="C68" s="20" t="s">
        <v>135</v>
      </c>
      <c r="D68" s="43">
        <v>328772</v>
      </c>
      <c r="E68" s="42">
        <v>214220</v>
      </c>
      <c r="F68" s="43">
        <v>13045</v>
      </c>
      <c r="G68" s="43">
        <v>9500</v>
      </c>
      <c r="H68" s="43"/>
      <c r="I68" s="43"/>
      <c r="J68" s="43"/>
      <c r="K68" s="107">
        <v>9500</v>
      </c>
      <c r="L68" s="43">
        <v>9500</v>
      </c>
      <c r="M68" s="44"/>
      <c r="N68" s="72">
        <f t="shared" si="7"/>
        <v>338272</v>
      </c>
    </row>
    <row r="69" spans="1:14" ht="12.75">
      <c r="A69" s="283" t="s">
        <v>298</v>
      </c>
      <c r="B69" s="257" t="s">
        <v>78</v>
      </c>
      <c r="C69" s="20" t="s">
        <v>136</v>
      </c>
      <c r="D69" s="43">
        <v>10000</v>
      </c>
      <c r="E69" s="49"/>
      <c r="F69" s="48"/>
      <c r="G69" s="43"/>
      <c r="H69" s="49"/>
      <c r="I69" s="48"/>
      <c r="J69" s="48"/>
      <c r="K69" s="49"/>
      <c r="L69" s="48"/>
      <c r="M69" s="94"/>
      <c r="N69" s="72">
        <f t="shared" si="7"/>
        <v>10000</v>
      </c>
    </row>
    <row r="70" spans="1:14" ht="12.75">
      <c r="A70" s="283" t="s">
        <v>299</v>
      </c>
      <c r="B70" s="257" t="s">
        <v>34</v>
      </c>
      <c r="C70" s="20" t="s">
        <v>248</v>
      </c>
      <c r="D70" s="43">
        <v>345000</v>
      </c>
      <c r="E70" s="49"/>
      <c r="F70" s="48"/>
      <c r="G70" s="43"/>
      <c r="H70" s="49"/>
      <c r="I70" s="48"/>
      <c r="J70" s="43"/>
      <c r="K70" s="49"/>
      <c r="L70" s="48"/>
      <c r="M70" s="94"/>
      <c r="N70" s="70">
        <f t="shared" si="7"/>
        <v>345000</v>
      </c>
    </row>
    <row r="71" spans="1:14" ht="12.75">
      <c r="A71" s="283" t="s">
        <v>300</v>
      </c>
      <c r="B71" s="247" t="s">
        <v>79</v>
      </c>
      <c r="C71" s="25" t="s">
        <v>249</v>
      </c>
      <c r="D71" s="43">
        <v>2865999</v>
      </c>
      <c r="E71" s="49">
        <v>1624713</v>
      </c>
      <c r="F71" s="48">
        <v>528852</v>
      </c>
      <c r="G71" s="107">
        <f>138326+790500</f>
        <v>928826</v>
      </c>
      <c r="H71" s="49">
        <v>138326</v>
      </c>
      <c r="I71" s="48"/>
      <c r="J71" s="48">
        <v>102353</v>
      </c>
      <c r="K71" s="49">
        <v>790500</v>
      </c>
      <c r="L71" s="48">
        <v>790500</v>
      </c>
      <c r="M71" s="49"/>
      <c r="N71" s="72">
        <f t="shared" si="7"/>
        <v>3794825</v>
      </c>
    </row>
    <row r="72" spans="1:14" ht="12.75">
      <c r="A72" s="283" t="s">
        <v>301</v>
      </c>
      <c r="B72" s="247" t="s">
        <v>80</v>
      </c>
      <c r="C72" s="25" t="s">
        <v>19</v>
      </c>
      <c r="D72" s="48">
        <v>178200</v>
      </c>
      <c r="E72" s="49"/>
      <c r="F72" s="48"/>
      <c r="G72" s="43"/>
      <c r="H72" s="49"/>
      <c r="I72" s="48"/>
      <c r="J72" s="48"/>
      <c r="K72" s="49"/>
      <c r="L72" s="48"/>
      <c r="M72" s="49"/>
      <c r="N72" s="72">
        <f t="shared" si="7"/>
        <v>178200</v>
      </c>
    </row>
    <row r="73" spans="1:14" ht="36">
      <c r="A73" s="297" t="s">
        <v>302</v>
      </c>
      <c r="B73" s="273" t="s">
        <v>155</v>
      </c>
      <c r="C73" s="310" t="s">
        <v>260</v>
      </c>
      <c r="D73" s="48">
        <v>30000</v>
      </c>
      <c r="E73" s="49"/>
      <c r="F73" s="48"/>
      <c r="G73" s="107"/>
      <c r="H73" s="49"/>
      <c r="I73" s="48"/>
      <c r="J73" s="48"/>
      <c r="K73" s="49"/>
      <c r="L73" s="48"/>
      <c r="M73" s="49"/>
      <c r="N73" s="72">
        <f t="shared" si="7"/>
        <v>30000</v>
      </c>
    </row>
    <row r="74" spans="1:14" ht="24.75" thickBot="1">
      <c r="A74" s="311" t="s">
        <v>250</v>
      </c>
      <c r="B74" s="313" t="s">
        <v>66</v>
      </c>
      <c r="C74" s="288" t="s">
        <v>251</v>
      </c>
      <c r="D74" s="43">
        <v>1003666</v>
      </c>
      <c r="E74" s="42">
        <v>388830</v>
      </c>
      <c r="F74" s="43">
        <v>118805</v>
      </c>
      <c r="G74" s="107"/>
      <c r="H74" s="42"/>
      <c r="I74" s="43"/>
      <c r="J74" s="43"/>
      <c r="K74" s="42"/>
      <c r="L74" s="43"/>
      <c r="M74" s="42"/>
      <c r="N74" s="72">
        <f t="shared" si="7"/>
        <v>1003666</v>
      </c>
    </row>
    <row r="75" spans="1:14" s="125" customFormat="1" ht="13.5" thickBot="1">
      <c r="A75" s="281"/>
      <c r="B75" s="251" t="s">
        <v>147</v>
      </c>
      <c r="C75" s="123" t="s">
        <v>101</v>
      </c>
      <c r="D75" s="53">
        <f aca="true" t="shared" si="11" ref="D75:L75">SUM(D76:D77)</f>
        <v>536286</v>
      </c>
      <c r="E75" s="160">
        <f t="shared" si="11"/>
        <v>245377</v>
      </c>
      <c r="F75" s="53">
        <f t="shared" si="11"/>
        <v>40681</v>
      </c>
      <c r="G75" s="53">
        <f t="shared" si="11"/>
        <v>0</v>
      </c>
      <c r="H75" s="53">
        <f t="shared" si="11"/>
        <v>0</v>
      </c>
      <c r="I75" s="53">
        <f t="shared" si="11"/>
        <v>0</v>
      </c>
      <c r="J75" s="53">
        <f t="shared" si="11"/>
        <v>0</v>
      </c>
      <c r="K75" s="53">
        <f t="shared" si="11"/>
        <v>0</v>
      </c>
      <c r="L75" s="53">
        <f t="shared" si="11"/>
        <v>0</v>
      </c>
      <c r="M75" s="124"/>
      <c r="N75" s="64">
        <f t="shared" si="7"/>
        <v>536286</v>
      </c>
    </row>
    <row r="76" spans="1:14" s="122" customFormat="1" ht="12.75">
      <c r="A76" s="278" t="s">
        <v>303</v>
      </c>
      <c r="B76" s="244" t="s">
        <v>6</v>
      </c>
      <c r="C76" s="91" t="s">
        <v>258</v>
      </c>
      <c r="D76" s="132">
        <v>411123</v>
      </c>
      <c r="E76" s="40">
        <v>245377</v>
      </c>
      <c r="F76" s="41">
        <v>40681</v>
      </c>
      <c r="G76" s="41"/>
      <c r="H76" s="40"/>
      <c r="I76" s="41"/>
      <c r="J76" s="41"/>
      <c r="K76" s="40"/>
      <c r="L76" s="41"/>
      <c r="M76" s="86"/>
      <c r="N76" s="69">
        <f t="shared" si="7"/>
        <v>411123</v>
      </c>
    </row>
    <row r="77" spans="1:14" ht="13.5" thickBot="1">
      <c r="A77" s="280" t="s">
        <v>304</v>
      </c>
      <c r="B77" s="27" t="s">
        <v>121</v>
      </c>
      <c r="C77" s="20" t="s">
        <v>247</v>
      </c>
      <c r="D77" s="132">
        <v>125163</v>
      </c>
      <c r="E77" s="45"/>
      <c r="F77" s="46"/>
      <c r="G77" s="46"/>
      <c r="H77" s="45"/>
      <c r="I77" s="46"/>
      <c r="J77" s="46"/>
      <c r="K77" s="45"/>
      <c r="L77" s="46"/>
      <c r="M77" s="47"/>
      <c r="N77" s="75">
        <f t="shared" si="7"/>
        <v>125163</v>
      </c>
    </row>
    <row r="78" spans="1:14" ht="13.5" thickBot="1">
      <c r="A78" s="281"/>
      <c r="B78" s="255" t="s">
        <v>148</v>
      </c>
      <c r="C78" s="28" t="s">
        <v>25</v>
      </c>
      <c r="D78" s="134">
        <f>SUM(D79:D87)</f>
        <v>11204485</v>
      </c>
      <c r="E78" s="159">
        <f aca="true" t="shared" si="12" ref="E78:M78">SUM(E79:E87)</f>
        <v>740090</v>
      </c>
      <c r="F78" s="134">
        <f>SUM(F79:F87)</f>
        <v>2327148</v>
      </c>
      <c r="G78" s="55">
        <f t="shared" si="12"/>
        <v>23440000</v>
      </c>
      <c r="H78" s="55">
        <f t="shared" si="12"/>
        <v>4840000</v>
      </c>
      <c r="I78" s="55">
        <f t="shared" si="12"/>
        <v>0</v>
      </c>
      <c r="J78" s="55">
        <f>SUM(J79:J87)</f>
        <v>0</v>
      </c>
      <c r="K78" s="55">
        <f t="shared" si="12"/>
        <v>18600000</v>
      </c>
      <c r="L78" s="55">
        <f t="shared" si="12"/>
        <v>20000000</v>
      </c>
      <c r="M78" s="56">
        <f t="shared" si="12"/>
        <v>0</v>
      </c>
      <c r="N78" s="61">
        <f t="shared" si="7"/>
        <v>34644485</v>
      </c>
    </row>
    <row r="79" spans="1:14" ht="12.75">
      <c r="A79" s="278" t="s">
        <v>305</v>
      </c>
      <c r="B79" s="244" t="s">
        <v>6</v>
      </c>
      <c r="C79" s="91" t="s">
        <v>207</v>
      </c>
      <c r="D79" s="132">
        <v>1114485</v>
      </c>
      <c r="E79" s="40">
        <v>740090</v>
      </c>
      <c r="F79" s="41">
        <v>80148</v>
      </c>
      <c r="G79" s="43"/>
      <c r="H79" s="40"/>
      <c r="I79" s="41"/>
      <c r="J79" s="41"/>
      <c r="K79" s="40"/>
      <c r="L79" s="41"/>
      <c r="M79" s="86"/>
      <c r="N79" s="69">
        <f t="shared" si="7"/>
        <v>1114485</v>
      </c>
    </row>
    <row r="80" spans="1:14" ht="12.75">
      <c r="A80" s="279" t="s">
        <v>306</v>
      </c>
      <c r="B80" s="252" t="s">
        <v>89</v>
      </c>
      <c r="C80" s="23" t="s">
        <v>27</v>
      </c>
      <c r="D80" s="48"/>
      <c r="E80" s="51"/>
      <c r="F80" s="50"/>
      <c r="G80" s="43">
        <v>4970000</v>
      </c>
      <c r="H80" s="51"/>
      <c r="I80" s="50"/>
      <c r="J80" s="50"/>
      <c r="K80" s="51">
        <v>4970000</v>
      </c>
      <c r="L80" s="50">
        <v>4970000</v>
      </c>
      <c r="M80" s="100"/>
      <c r="N80" s="72">
        <f t="shared" si="7"/>
        <v>4970000</v>
      </c>
    </row>
    <row r="81" spans="1:14" ht="12.75">
      <c r="A81" s="283" t="s">
        <v>307</v>
      </c>
      <c r="B81" s="246" t="s">
        <v>88</v>
      </c>
      <c r="C81" s="20" t="s">
        <v>15</v>
      </c>
      <c r="D81" s="48">
        <f>10100000-20000</f>
        <v>10080000</v>
      </c>
      <c r="E81" s="84"/>
      <c r="F81" s="336">
        <v>2247000</v>
      </c>
      <c r="G81" s="43">
        <v>5150000</v>
      </c>
      <c r="H81" s="84"/>
      <c r="I81" s="48"/>
      <c r="J81" s="48"/>
      <c r="K81" s="84">
        <v>5150000</v>
      </c>
      <c r="L81" s="48">
        <v>5150000</v>
      </c>
      <c r="M81" s="94"/>
      <c r="N81" s="72">
        <f t="shared" si="7"/>
        <v>15230000</v>
      </c>
    </row>
    <row r="82" spans="1:14" ht="12.75">
      <c r="A82" s="283" t="s">
        <v>212</v>
      </c>
      <c r="B82" s="257" t="s">
        <v>22</v>
      </c>
      <c r="C82" s="20" t="s">
        <v>243</v>
      </c>
      <c r="D82" s="44"/>
      <c r="E82" s="48"/>
      <c r="F82" s="48"/>
      <c r="G82" s="43">
        <v>6980000</v>
      </c>
      <c r="H82" s="48"/>
      <c r="I82" s="48"/>
      <c r="J82" s="48"/>
      <c r="K82" s="84">
        <v>6980000</v>
      </c>
      <c r="L82" s="48">
        <v>6980000</v>
      </c>
      <c r="M82" s="44"/>
      <c r="N82" s="72">
        <f t="shared" si="7"/>
        <v>6980000</v>
      </c>
    </row>
    <row r="83" spans="1:14" ht="12.75">
      <c r="A83" s="283" t="s">
        <v>308</v>
      </c>
      <c r="B83" s="246" t="s">
        <v>105</v>
      </c>
      <c r="C83" s="20" t="s">
        <v>244</v>
      </c>
      <c r="D83" s="44"/>
      <c r="E83" s="48"/>
      <c r="F83" s="48"/>
      <c r="G83" s="43">
        <v>2900000</v>
      </c>
      <c r="H83" s="48">
        <v>1400000</v>
      </c>
      <c r="I83" s="48"/>
      <c r="J83" s="43"/>
      <c r="K83" s="84">
        <v>1500000</v>
      </c>
      <c r="L83" s="48">
        <v>2900000</v>
      </c>
      <c r="M83" s="44"/>
      <c r="N83" s="72">
        <f t="shared" si="7"/>
        <v>2900000</v>
      </c>
    </row>
    <row r="84" spans="1:14" ht="12.75">
      <c r="A84" s="283" t="s">
        <v>309</v>
      </c>
      <c r="B84" s="246" t="s">
        <v>106</v>
      </c>
      <c r="C84" s="22" t="s">
        <v>107</v>
      </c>
      <c r="D84" s="44"/>
      <c r="E84" s="48"/>
      <c r="F84" s="48"/>
      <c r="G84" s="48">
        <v>1600000</v>
      </c>
      <c r="H84" s="48">
        <v>1600000</v>
      </c>
      <c r="I84" s="48"/>
      <c r="J84" s="48"/>
      <c r="K84" s="48"/>
      <c r="L84" s="48"/>
      <c r="M84" s="94"/>
      <c r="N84" s="72">
        <f>SUM(D84,G84)</f>
        <v>1600000</v>
      </c>
    </row>
    <row r="85" spans="1:14" ht="12.75">
      <c r="A85" s="299" t="s">
        <v>310</v>
      </c>
      <c r="B85" s="257" t="s">
        <v>48</v>
      </c>
      <c r="C85" s="20" t="s">
        <v>245</v>
      </c>
      <c r="D85" s="43"/>
      <c r="E85" s="43"/>
      <c r="F85" s="44"/>
      <c r="G85" s="43">
        <f>H85+K85</f>
        <v>1840000</v>
      </c>
      <c r="H85" s="43">
        <v>1840000</v>
      </c>
      <c r="I85" s="43"/>
      <c r="J85" s="337"/>
      <c r="K85" s="43"/>
      <c r="L85" s="43"/>
      <c r="M85" s="44"/>
      <c r="N85" s="300">
        <f>SUM(D85,G85)</f>
        <v>1840000</v>
      </c>
    </row>
    <row r="86" spans="1:14" ht="12.75">
      <c r="A86" s="297" t="s">
        <v>311</v>
      </c>
      <c r="B86" s="256" t="s">
        <v>92</v>
      </c>
      <c r="C86" s="221" t="s">
        <v>19</v>
      </c>
      <c r="D86" s="184">
        <v>10000</v>
      </c>
      <c r="E86" s="206"/>
      <c r="F86" s="184"/>
      <c r="G86" s="207"/>
      <c r="H86" s="206"/>
      <c r="I86" s="184"/>
      <c r="J86" s="184"/>
      <c r="K86" s="184"/>
      <c r="L86" s="207"/>
      <c r="M86" s="208"/>
      <c r="N86" s="209">
        <f>SUM(D86,G86)</f>
        <v>10000</v>
      </c>
    </row>
    <row r="87" spans="1:14" ht="13.5" thickBot="1">
      <c r="A87" s="280"/>
      <c r="B87" s="27"/>
      <c r="C87" s="22"/>
      <c r="D87" s="85"/>
      <c r="E87" s="46"/>
      <c r="F87" s="47"/>
      <c r="G87" s="46"/>
      <c r="H87" s="46"/>
      <c r="I87" s="46"/>
      <c r="J87" s="46"/>
      <c r="K87" s="46"/>
      <c r="L87" s="46"/>
      <c r="M87" s="47"/>
      <c r="N87" s="73"/>
    </row>
    <row r="88" spans="1:14" s="192" customFormat="1" ht="13.5" thickBot="1">
      <c r="A88" s="281"/>
      <c r="B88" s="258" t="s">
        <v>149</v>
      </c>
      <c r="C88" s="35" t="s">
        <v>16</v>
      </c>
      <c r="D88" s="126">
        <f>SUM(D89:D93)</f>
        <v>25321185</v>
      </c>
      <c r="E88" s="126">
        <f>SUM(E89:E93)</f>
        <v>16244159</v>
      </c>
      <c r="F88" s="126">
        <f>SUM(F89:F93)</f>
        <v>1813960</v>
      </c>
      <c r="G88" s="126">
        <f aca="true" t="shared" si="13" ref="G88:M88">SUM(G89:G93)</f>
        <v>2376190</v>
      </c>
      <c r="H88" s="126">
        <f t="shared" si="13"/>
        <v>1376190</v>
      </c>
      <c r="I88" s="126">
        <f t="shared" si="13"/>
        <v>910000</v>
      </c>
      <c r="J88" s="126">
        <f t="shared" si="13"/>
        <v>0</v>
      </c>
      <c r="K88" s="126">
        <f t="shared" si="13"/>
        <v>1000000</v>
      </c>
      <c r="L88" s="126">
        <f t="shared" si="13"/>
        <v>1000000</v>
      </c>
      <c r="M88" s="127">
        <f t="shared" si="13"/>
        <v>0</v>
      </c>
      <c r="N88" s="61">
        <f aca="true" t="shared" si="14" ref="N88:N101">SUM(D88,G88)</f>
        <v>27697375</v>
      </c>
    </row>
    <row r="89" spans="1:14" ht="12.75">
      <c r="A89" s="278" t="s">
        <v>312</v>
      </c>
      <c r="B89" s="249" t="s">
        <v>6</v>
      </c>
      <c r="C89" s="318" t="s">
        <v>256</v>
      </c>
      <c r="D89" s="133">
        <v>305509</v>
      </c>
      <c r="E89" s="111">
        <v>200823</v>
      </c>
      <c r="F89" s="101">
        <v>30490</v>
      </c>
      <c r="G89" s="101"/>
      <c r="H89" s="101"/>
      <c r="I89" s="101"/>
      <c r="J89" s="101"/>
      <c r="K89" s="101"/>
      <c r="L89" s="101"/>
      <c r="M89" s="103"/>
      <c r="N89" s="70">
        <f t="shared" si="14"/>
        <v>305509</v>
      </c>
    </row>
    <row r="90" spans="1:14" ht="12.75">
      <c r="A90" s="283" t="s">
        <v>208</v>
      </c>
      <c r="B90" s="254" t="s">
        <v>84</v>
      </c>
      <c r="C90" s="93" t="s">
        <v>128</v>
      </c>
      <c r="D90" s="49">
        <v>972700</v>
      </c>
      <c r="E90" s="87"/>
      <c r="F90" s="87"/>
      <c r="G90" s="43">
        <f>H90+K90</f>
        <v>500000</v>
      </c>
      <c r="H90" s="87"/>
      <c r="I90" s="87"/>
      <c r="J90" s="87"/>
      <c r="K90" s="87">
        <v>500000</v>
      </c>
      <c r="L90" s="87">
        <v>500000</v>
      </c>
      <c r="M90" s="97"/>
      <c r="N90" s="70">
        <f t="shared" si="14"/>
        <v>1472700</v>
      </c>
    </row>
    <row r="91" spans="1:14" ht="12.75">
      <c r="A91" s="283" t="s">
        <v>209</v>
      </c>
      <c r="B91" s="254" t="s">
        <v>85</v>
      </c>
      <c r="C91" s="93" t="s">
        <v>81</v>
      </c>
      <c r="D91" s="49">
        <v>6570156</v>
      </c>
      <c r="E91" s="87">
        <v>3798951</v>
      </c>
      <c r="F91" s="87">
        <v>1074706</v>
      </c>
      <c r="G91" s="43">
        <f>H91+K91</f>
        <v>250000</v>
      </c>
      <c r="H91" s="87"/>
      <c r="I91" s="87"/>
      <c r="J91" s="87"/>
      <c r="K91" s="87">
        <v>250000</v>
      </c>
      <c r="L91" s="87">
        <v>250000</v>
      </c>
      <c r="M91" s="97"/>
      <c r="N91" s="70">
        <f t="shared" si="14"/>
        <v>6820156</v>
      </c>
    </row>
    <row r="92" spans="1:14" ht="12.75">
      <c r="A92" s="283" t="s">
        <v>210</v>
      </c>
      <c r="B92" s="254" t="s">
        <v>86</v>
      </c>
      <c r="C92" s="93" t="s">
        <v>82</v>
      </c>
      <c r="D92" s="84">
        <v>17130545</v>
      </c>
      <c r="E92" s="157">
        <v>12010135</v>
      </c>
      <c r="F92" s="87">
        <v>708764</v>
      </c>
      <c r="G92" s="43">
        <f>H92+K92</f>
        <v>1626190</v>
      </c>
      <c r="H92" s="87">
        <v>1376190</v>
      </c>
      <c r="I92" s="87">
        <v>910000</v>
      </c>
      <c r="J92" s="87"/>
      <c r="K92" s="87">
        <v>250000</v>
      </c>
      <c r="L92" s="87">
        <v>250000</v>
      </c>
      <c r="M92" s="97"/>
      <c r="N92" s="70">
        <f t="shared" si="14"/>
        <v>18756735</v>
      </c>
    </row>
    <row r="93" spans="1:14" ht="13.5" thickBot="1">
      <c r="A93" s="280" t="s">
        <v>211</v>
      </c>
      <c r="B93" s="250" t="s">
        <v>87</v>
      </c>
      <c r="C93" s="95" t="s">
        <v>83</v>
      </c>
      <c r="D93" s="84">
        <v>342275</v>
      </c>
      <c r="E93" s="158">
        <v>234250</v>
      </c>
      <c r="F93" s="98"/>
      <c r="G93" s="107"/>
      <c r="H93" s="98"/>
      <c r="I93" s="98"/>
      <c r="J93" s="98"/>
      <c r="K93" s="98"/>
      <c r="L93" s="158"/>
      <c r="M93" s="99"/>
      <c r="N93" s="70">
        <f t="shared" si="14"/>
        <v>342275</v>
      </c>
    </row>
    <row r="94" spans="1:14" ht="13.5" thickBot="1">
      <c r="A94" s="281"/>
      <c r="B94" s="255" t="s">
        <v>150</v>
      </c>
      <c r="C94" s="35" t="s">
        <v>100</v>
      </c>
      <c r="D94" s="55">
        <f>SUM(D95:D99)</f>
        <v>5031482</v>
      </c>
      <c r="E94" s="55">
        <f aca="true" t="shared" si="15" ref="E94:M94">SUM(E95:E99)</f>
        <v>2910597</v>
      </c>
      <c r="F94" s="55">
        <f t="shared" si="15"/>
        <v>692417</v>
      </c>
      <c r="G94" s="55">
        <f t="shared" si="15"/>
        <v>1050000</v>
      </c>
      <c r="H94" s="55">
        <f t="shared" si="15"/>
        <v>0</v>
      </c>
      <c r="I94" s="55">
        <f t="shared" si="15"/>
        <v>0</v>
      </c>
      <c r="J94" s="55">
        <f t="shared" si="15"/>
        <v>0</v>
      </c>
      <c r="K94" s="55">
        <f t="shared" si="15"/>
        <v>1050000</v>
      </c>
      <c r="L94" s="55">
        <f t="shared" si="15"/>
        <v>1050000</v>
      </c>
      <c r="M94" s="55">
        <f t="shared" si="15"/>
        <v>0</v>
      </c>
      <c r="N94" s="61">
        <f t="shared" si="14"/>
        <v>6081482</v>
      </c>
    </row>
    <row r="95" spans="1:14" ht="12.75">
      <c r="A95" s="278" t="s">
        <v>313</v>
      </c>
      <c r="B95" s="244" t="s">
        <v>6</v>
      </c>
      <c r="C95" s="91" t="s">
        <v>257</v>
      </c>
      <c r="D95" s="132">
        <v>399272</v>
      </c>
      <c r="E95" s="161">
        <v>231041</v>
      </c>
      <c r="F95" s="41">
        <v>34072</v>
      </c>
      <c r="G95" s="40"/>
      <c r="H95" s="41"/>
      <c r="I95" s="40"/>
      <c r="J95" s="41"/>
      <c r="K95" s="41"/>
      <c r="L95" s="40"/>
      <c r="M95" s="86"/>
      <c r="N95" s="74">
        <f t="shared" si="14"/>
        <v>399272</v>
      </c>
    </row>
    <row r="96" spans="1:14" s="138" customFormat="1" ht="24">
      <c r="A96" s="283" t="s">
        <v>314</v>
      </c>
      <c r="B96" s="246" t="s">
        <v>17</v>
      </c>
      <c r="C96" s="293" t="s">
        <v>265</v>
      </c>
      <c r="D96" s="43">
        <v>175000</v>
      </c>
      <c r="E96" s="107"/>
      <c r="F96" s="43"/>
      <c r="G96" s="42"/>
      <c r="H96" s="43"/>
      <c r="I96" s="107"/>
      <c r="J96" s="43"/>
      <c r="K96" s="43"/>
      <c r="L96" s="42"/>
      <c r="M96" s="44"/>
      <c r="N96" s="72">
        <f t="shared" si="14"/>
        <v>175000</v>
      </c>
    </row>
    <row r="97" spans="1:14" ht="12.75">
      <c r="A97" s="279" t="s">
        <v>315</v>
      </c>
      <c r="B97" s="259" t="s">
        <v>8</v>
      </c>
      <c r="C97" s="26" t="s">
        <v>43</v>
      </c>
      <c r="D97" s="46">
        <v>4342390</v>
      </c>
      <c r="E97" s="85">
        <v>2636684</v>
      </c>
      <c r="F97" s="46">
        <v>648589</v>
      </c>
      <c r="G97" s="82">
        <v>760000</v>
      </c>
      <c r="H97" s="46"/>
      <c r="I97" s="45"/>
      <c r="J97" s="50"/>
      <c r="K97" s="50">
        <v>760000</v>
      </c>
      <c r="L97" s="82">
        <v>760000</v>
      </c>
      <c r="M97" s="47"/>
      <c r="N97" s="71">
        <f t="shared" si="14"/>
        <v>5102390</v>
      </c>
    </row>
    <row r="98" spans="1:14" s="138" customFormat="1" ht="12.75">
      <c r="A98" s="283" t="s">
        <v>316</v>
      </c>
      <c r="B98" s="246" t="s">
        <v>18</v>
      </c>
      <c r="C98" s="194" t="s">
        <v>19</v>
      </c>
      <c r="D98" s="43">
        <v>24039</v>
      </c>
      <c r="E98" s="107"/>
      <c r="F98" s="43"/>
      <c r="G98" s="42"/>
      <c r="H98" s="43"/>
      <c r="I98" s="43"/>
      <c r="J98" s="195"/>
      <c r="K98" s="195"/>
      <c r="L98" s="107"/>
      <c r="M98" s="44"/>
      <c r="N98" s="71">
        <f t="shared" si="14"/>
        <v>24039</v>
      </c>
    </row>
    <row r="99" spans="1:14" s="197" customFormat="1" ht="24.75" thickBot="1">
      <c r="A99" s="284" t="s">
        <v>317</v>
      </c>
      <c r="B99" s="260" t="s">
        <v>131</v>
      </c>
      <c r="C99" s="294" t="s">
        <v>206</v>
      </c>
      <c r="D99" s="162">
        <v>90781</v>
      </c>
      <c r="E99" s="57">
        <v>42872</v>
      </c>
      <c r="F99" s="58">
        <v>9756</v>
      </c>
      <c r="G99" s="57">
        <v>290000</v>
      </c>
      <c r="H99" s="58"/>
      <c r="I99" s="58"/>
      <c r="J99" s="178"/>
      <c r="K99" s="235">
        <v>290000</v>
      </c>
      <c r="L99" s="162">
        <v>290000</v>
      </c>
      <c r="M99" s="128"/>
      <c r="N99" s="196">
        <f t="shared" si="14"/>
        <v>380781</v>
      </c>
    </row>
    <row r="100" spans="1:14" ht="13.5" thickBot="1">
      <c r="A100" s="281"/>
      <c r="B100" s="261" t="s">
        <v>151</v>
      </c>
      <c r="C100" s="88" t="s">
        <v>26</v>
      </c>
      <c r="D100" s="166">
        <f>SUM(D101:D101)</f>
        <v>546948</v>
      </c>
      <c r="E100" s="89">
        <f>SUM(E101:E101)</f>
        <v>378979</v>
      </c>
      <c r="F100" s="59">
        <f>SUM(F101:F101)</f>
        <v>44295</v>
      </c>
      <c r="G100" s="89">
        <f aca="true" t="shared" si="16" ref="G100:M100">SUM(G101)</f>
        <v>200000</v>
      </c>
      <c r="H100" s="59">
        <f t="shared" si="16"/>
        <v>185000</v>
      </c>
      <c r="I100" s="59">
        <f t="shared" si="16"/>
        <v>0</v>
      </c>
      <c r="J100" s="59">
        <f t="shared" si="16"/>
        <v>110837</v>
      </c>
      <c r="K100" s="59">
        <f t="shared" si="16"/>
        <v>15000</v>
      </c>
      <c r="L100" s="89">
        <f t="shared" si="16"/>
        <v>0</v>
      </c>
      <c r="M100" s="60">
        <f t="shared" si="16"/>
        <v>0</v>
      </c>
      <c r="N100" s="62">
        <f t="shared" si="14"/>
        <v>746948</v>
      </c>
    </row>
    <row r="101" spans="1:14" ht="24.75" thickBot="1">
      <c r="A101" s="278" t="s">
        <v>318</v>
      </c>
      <c r="B101" s="32" t="s">
        <v>6</v>
      </c>
      <c r="C101" s="292" t="s">
        <v>204</v>
      </c>
      <c r="D101" s="112">
        <v>546948</v>
      </c>
      <c r="E101" s="40">
        <v>378979</v>
      </c>
      <c r="F101" s="41">
        <v>44295</v>
      </c>
      <c r="G101" s="319">
        <v>200000</v>
      </c>
      <c r="H101" s="86">
        <v>185000</v>
      </c>
      <c r="I101" s="86"/>
      <c r="J101" s="41">
        <v>110837</v>
      </c>
      <c r="K101" s="41">
        <v>15000</v>
      </c>
      <c r="L101" s="163"/>
      <c r="M101" s="86"/>
      <c r="N101" s="69">
        <f t="shared" si="14"/>
        <v>746948</v>
      </c>
    </row>
    <row r="102" spans="1:14" ht="13.5" thickBot="1">
      <c r="A102" s="281"/>
      <c r="B102" s="263" t="s">
        <v>152</v>
      </c>
      <c r="C102" s="63" t="s">
        <v>49</v>
      </c>
      <c r="D102" s="167">
        <f aca="true" t="shared" si="17" ref="D102:N102">SUM(D103:D104)</f>
        <v>716120</v>
      </c>
      <c r="E102" s="143">
        <f t="shared" si="17"/>
        <v>466982</v>
      </c>
      <c r="F102" s="144">
        <f t="shared" si="17"/>
        <v>41288</v>
      </c>
      <c r="G102" s="160">
        <f t="shared" si="17"/>
        <v>1980000</v>
      </c>
      <c r="H102" s="131">
        <f t="shared" si="17"/>
        <v>1980000</v>
      </c>
      <c r="I102" s="64">
        <f t="shared" si="17"/>
        <v>0</v>
      </c>
      <c r="J102" s="169">
        <f t="shared" si="17"/>
        <v>0</v>
      </c>
      <c r="K102" s="131">
        <f t="shared" si="17"/>
        <v>0</v>
      </c>
      <c r="L102" s="131">
        <f t="shared" si="17"/>
        <v>1980000</v>
      </c>
      <c r="M102" s="142">
        <f t="shared" si="17"/>
        <v>0</v>
      </c>
      <c r="N102" s="64">
        <f t="shared" si="17"/>
        <v>2696120</v>
      </c>
    </row>
    <row r="103" spans="1:14" ht="12.75">
      <c r="A103" s="278" t="s">
        <v>319</v>
      </c>
      <c r="B103" s="32" t="s">
        <v>6</v>
      </c>
      <c r="C103" s="91" t="s">
        <v>205</v>
      </c>
      <c r="D103" s="112">
        <v>716120</v>
      </c>
      <c r="E103" s="163">
        <v>466982</v>
      </c>
      <c r="F103" s="41">
        <v>41288</v>
      </c>
      <c r="G103" s="163"/>
      <c r="H103" s="40"/>
      <c r="I103" s="86"/>
      <c r="J103" s="41"/>
      <c r="K103" s="41"/>
      <c r="L103" s="40"/>
      <c r="M103" s="86"/>
      <c r="N103" s="69">
        <f>SUM(D103,G103)</f>
        <v>716120</v>
      </c>
    </row>
    <row r="104" spans="1:14" ht="13.5" thickBot="1">
      <c r="A104" s="280" t="s">
        <v>320</v>
      </c>
      <c r="B104" s="27" t="s">
        <v>266</v>
      </c>
      <c r="C104" s="21" t="s">
        <v>267</v>
      </c>
      <c r="D104" s="46"/>
      <c r="E104" s="45"/>
      <c r="F104" s="46"/>
      <c r="G104" s="104">
        <f>500000+1480000</f>
        <v>1980000</v>
      </c>
      <c r="H104" s="45">
        <v>1980000</v>
      </c>
      <c r="I104" s="176"/>
      <c r="J104" s="176"/>
      <c r="K104" s="79"/>
      <c r="L104" s="45">
        <f>500000+1480000</f>
        <v>1980000</v>
      </c>
      <c r="M104" s="47"/>
      <c r="N104" s="71">
        <f>SUM(D104,G104)</f>
        <v>1980000</v>
      </c>
    </row>
    <row r="105" spans="1:14" ht="12.75">
      <c r="A105" s="285"/>
      <c r="B105" s="264" t="s">
        <v>153</v>
      </c>
      <c r="C105" s="29" t="s">
        <v>28</v>
      </c>
      <c r="D105" s="168">
        <f>SUM(D107:D108)</f>
        <v>459372</v>
      </c>
      <c r="E105" s="164">
        <f>SUM(E107:E108)</f>
        <v>316264</v>
      </c>
      <c r="F105" s="168">
        <f>SUM(F107:F108)</f>
        <v>25708</v>
      </c>
      <c r="G105" s="164">
        <f aca="true" t="shared" si="18" ref="G105:M105">SUM(G107:G108)</f>
        <v>9495649</v>
      </c>
      <c r="H105" s="39">
        <f t="shared" si="18"/>
        <v>314049</v>
      </c>
      <c r="I105" s="39">
        <f t="shared" si="18"/>
        <v>211175</v>
      </c>
      <c r="J105" s="39">
        <f t="shared" si="18"/>
        <v>2508</v>
      </c>
      <c r="K105" s="39">
        <f t="shared" si="18"/>
        <v>9181600</v>
      </c>
      <c r="L105" s="39">
        <f t="shared" si="18"/>
        <v>9170000</v>
      </c>
      <c r="M105" s="39">
        <f t="shared" si="18"/>
        <v>0</v>
      </c>
      <c r="N105" s="76">
        <f>SUM(D105,G105)</f>
        <v>9955021</v>
      </c>
    </row>
    <row r="106" spans="1:14" ht="13.5" thickBot="1">
      <c r="A106" s="286"/>
      <c r="B106" s="265"/>
      <c r="C106" s="36" t="s">
        <v>21</v>
      </c>
      <c r="D106" s="59"/>
      <c r="E106" s="165"/>
      <c r="F106" s="59"/>
      <c r="G106" s="165"/>
      <c r="H106" s="60"/>
      <c r="I106" s="60"/>
      <c r="J106" s="60"/>
      <c r="K106" s="60"/>
      <c r="L106" s="60"/>
      <c r="M106" s="60"/>
      <c r="N106" s="62"/>
    </row>
    <row r="107" spans="1:14" ht="12.75">
      <c r="A107" s="278" t="s">
        <v>321</v>
      </c>
      <c r="B107" s="32" t="s">
        <v>6</v>
      </c>
      <c r="C107" s="91" t="s">
        <v>259</v>
      </c>
      <c r="D107" s="234">
        <v>459372</v>
      </c>
      <c r="E107" s="171">
        <v>316264</v>
      </c>
      <c r="F107" s="102">
        <v>25708</v>
      </c>
      <c r="G107" s="110">
        <v>325649</v>
      </c>
      <c r="H107" s="102">
        <v>314049</v>
      </c>
      <c r="I107" s="102">
        <v>211175</v>
      </c>
      <c r="J107" s="102">
        <v>2508</v>
      </c>
      <c r="K107" s="102">
        <v>11600</v>
      </c>
      <c r="L107" s="102"/>
      <c r="M107" s="108"/>
      <c r="N107" s="69">
        <f>SUM(D107,G107)</f>
        <v>785021</v>
      </c>
    </row>
    <row r="108" spans="1:14" ht="13.5" thickBot="1">
      <c r="A108" s="280" t="s">
        <v>213</v>
      </c>
      <c r="B108" s="257" t="s">
        <v>22</v>
      </c>
      <c r="C108" s="109" t="s">
        <v>243</v>
      </c>
      <c r="D108" s="43"/>
      <c r="E108" s="42"/>
      <c r="F108" s="44"/>
      <c r="G108" s="101">
        <f>10650000-1480000</f>
        <v>9170000</v>
      </c>
      <c r="H108" s="44"/>
      <c r="I108" s="44"/>
      <c r="J108" s="43"/>
      <c r="K108" s="101">
        <f>10650000-1480000</f>
        <v>9170000</v>
      </c>
      <c r="L108" s="101">
        <f>10650000-1480000</f>
        <v>9170000</v>
      </c>
      <c r="M108" s="44"/>
      <c r="N108" s="72">
        <f>SUM(D108,G108)</f>
        <v>9170000</v>
      </c>
    </row>
    <row r="109" spans="1:14" ht="13.5" thickBot="1">
      <c r="A109" s="281"/>
      <c r="B109" s="251" t="s">
        <v>154</v>
      </c>
      <c r="C109" s="28" t="s">
        <v>32</v>
      </c>
      <c r="D109" s="53">
        <f>SUM(D110)</f>
        <v>100000</v>
      </c>
      <c r="E109" s="80"/>
      <c r="F109" s="81"/>
      <c r="G109" s="81"/>
      <c r="H109" s="80"/>
      <c r="I109" s="81"/>
      <c r="J109" s="81"/>
      <c r="K109" s="80"/>
      <c r="L109" s="81"/>
      <c r="M109" s="80"/>
      <c r="N109" s="64">
        <f>SUM(D109,G109)</f>
        <v>100000</v>
      </c>
    </row>
    <row r="110" spans="1:14" ht="13.5" thickBot="1">
      <c r="A110" s="281" t="s">
        <v>322</v>
      </c>
      <c r="B110" s="266" t="s">
        <v>20</v>
      </c>
      <c r="C110" s="78" t="s">
        <v>60</v>
      </c>
      <c r="D110" s="79">
        <v>100000</v>
      </c>
      <c r="E110" s="52"/>
      <c r="F110" s="79"/>
      <c r="G110" s="79"/>
      <c r="H110" s="52"/>
      <c r="I110" s="79"/>
      <c r="J110" s="79"/>
      <c r="K110" s="52"/>
      <c r="L110" s="79"/>
      <c r="M110" s="52"/>
      <c r="N110" s="75">
        <f>SUM(D110,G110)</f>
        <v>100000</v>
      </c>
    </row>
    <row r="111" spans="1:14" ht="13.5" thickBot="1">
      <c r="A111" s="286"/>
      <c r="B111" s="267"/>
      <c r="C111" s="147" t="s">
        <v>23</v>
      </c>
      <c r="D111" s="61">
        <f>SUM(D18,D25,D28,D30,D45,D57,D64,D66,D75,D78,D88,D94,D100,D102,D105,D109)</f>
        <v>400197227</v>
      </c>
      <c r="E111" s="61">
        <f aca="true" t="shared" si="19" ref="E111:M111">SUM(E18,E25,E28,E30,E45,E57,E64,E66,E75,E78,E88,E94,E100,E102,E105,E109)</f>
        <v>222648412</v>
      </c>
      <c r="F111" s="61">
        <f t="shared" si="19"/>
        <v>62941301</v>
      </c>
      <c r="G111" s="61">
        <f t="shared" si="19"/>
        <v>56804227</v>
      </c>
      <c r="H111" s="61">
        <f t="shared" si="19"/>
        <v>18363527</v>
      </c>
      <c r="I111" s="61">
        <f t="shared" si="19"/>
        <v>1456607</v>
      </c>
      <c r="J111" s="61">
        <f t="shared" si="19"/>
        <v>2736054</v>
      </c>
      <c r="K111" s="61">
        <f t="shared" si="19"/>
        <v>38440700</v>
      </c>
      <c r="L111" s="61">
        <f t="shared" si="19"/>
        <v>41140000</v>
      </c>
      <c r="M111" s="61">
        <f t="shared" si="19"/>
        <v>0</v>
      </c>
      <c r="N111" s="61">
        <f>SUM(N18,N25,N28,N30,N45,N57,N64,N66,N75,N78,N88,N94,N100,N102,N105,N109)</f>
        <v>457001454</v>
      </c>
    </row>
    <row r="112" spans="1:14" ht="13.5" thickBot="1">
      <c r="A112" s="280"/>
      <c r="B112" s="27"/>
      <c r="C112" s="26"/>
      <c r="D112" s="45"/>
      <c r="E112" s="45"/>
      <c r="F112" s="45"/>
      <c r="G112" s="45"/>
      <c r="H112" s="45"/>
      <c r="I112" s="45"/>
      <c r="J112" s="45"/>
      <c r="K112" s="45"/>
      <c r="L112" s="45"/>
      <c r="M112" s="45"/>
      <c r="N112" s="45"/>
    </row>
    <row r="113" spans="1:14" s="192" customFormat="1" ht="13.5" thickBot="1">
      <c r="A113" s="281"/>
      <c r="B113" s="268"/>
      <c r="C113" s="191" t="s">
        <v>126</v>
      </c>
      <c r="D113" s="61">
        <f aca="true" t="shared" si="20" ref="D113:M113">SUM(D114,D142,D144,D146,D148,D150)</f>
        <v>206203000</v>
      </c>
      <c r="E113" s="61">
        <f t="shared" si="20"/>
        <v>2279137</v>
      </c>
      <c r="F113" s="61">
        <f t="shared" si="20"/>
        <v>330170</v>
      </c>
      <c r="G113" s="61">
        <f t="shared" si="20"/>
        <v>13610500</v>
      </c>
      <c r="H113" s="61">
        <f t="shared" si="20"/>
        <v>5610500</v>
      </c>
      <c r="I113" s="61">
        <f t="shared" si="20"/>
        <v>0</v>
      </c>
      <c r="J113" s="61">
        <f t="shared" si="20"/>
        <v>0</v>
      </c>
      <c r="K113" s="61">
        <f t="shared" si="20"/>
        <v>8000000</v>
      </c>
      <c r="L113" s="61">
        <f t="shared" si="20"/>
        <v>8000000</v>
      </c>
      <c r="M113" s="61">
        <f t="shared" si="20"/>
        <v>8000000</v>
      </c>
      <c r="N113" s="61">
        <f aca="true" t="shared" si="21" ref="N113:N151">SUM(D113,G113)</f>
        <v>219813500</v>
      </c>
    </row>
    <row r="114" spans="1:14" s="192" customFormat="1" ht="13.5" thickBot="1">
      <c r="A114" s="281"/>
      <c r="B114" s="255" t="s">
        <v>144</v>
      </c>
      <c r="C114" s="28" t="s">
        <v>59</v>
      </c>
      <c r="D114" s="55">
        <f>SUM(D115:D141)</f>
        <v>199489100</v>
      </c>
      <c r="E114" s="55">
        <f aca="true" t="shared" si="22" ref="E114:M114">SUM(E115:E141)</f>
        <v>0</v>
      </c>
      <c r="F114" s="55">
        <f t="shared" si="22"/>
        <v>0</v>
      </c>
      <c r="G114" s="55">
        <f t="shared" si="22"/>
        <v>0</v>
      </c>
      <c r="H114" s="55">
        <f t="shared" si="22"/>
        <v>0</v>
      </c>
      <c r="I114" s="55">
        <f t="shared" si="22"/>
        <v>0</v>
      </c>
      <c r="J114" s="55">
        <f t="shared" si="22"/>
        <v>0</v>
      </c>
      <c r="K114" s="55">
        <f t="shared" si="22"/>
        <v>0</v>
      </c>
      <c r="L114" s="55">
        <f t="shared" si="22"/>
        <v>0</v>
      </c>
      <c r="M114" s="55">
        <f t="shared" si="22"/>
        <v>0</v>
      </c>
      <c r="N114" s="61">
        <f>SUM(D114,G114)</f>
        <v>199489100</v>
      </c>
    </row>
    <row r="115" spans="1:14" s="138" customFormat="1" ht="36">
      <c r="A115" s="332" t="s">
        <v>323</v>
      </c>
      <c r="B115" s="256" t="s">
        <v>7</v>
      </c>
      <c r="C115" s="220" t="s">
        <v>218</v>
      </c>
      <c r="D115" s="50">
        <v>714400</v>
      </c>
      <c r="E115" s="213"/>
      <c r="F115" s="213"/>
      <c r="G115" s="213"/>
      <c r="H115" s="213"/>
      <c r="I115" s="213"/>
      <c r="J115" s="213"/>
      <c r="K115" s="213"/>
      <c r="L115" s="213"/>
      <c r="M115" s="214"/>
      <c r="N115" s="71">
        <f t="shared" si="21"/>
        <v>714400</v>
      </c>
    </row>
    <row r="116" spans="1:14" s="137" customFormat="1" ht="138.75" customHeight="1">
      <c r="A116" s="296" t="s">
        <v>324</v>
      </c>
      <c r="B116" s="269" t="s">
        <v>36</v>
      </c>
      <c r="C116" s="183" t="s">
        <v>220</v>
      </c>
      <c r="D116" s="184">
        <v>18750000</v>
      </c>
      <c r="E116" s="225"/>
      <c r="F116" s="225"/>
      <c r="G116" s="225"/>
      <c r="H116" s="225"/>
      <c r="I116" s="226"/>
      <c r="J116" s="226"/>
      <c r="K116" s="226"/>
      <c r="L116" s="226"/>
      <c r="M116" s="227"/>
      <c r="N116" s="209">
        <f t="shared" si="21"/>
        <v>18750000</v>
      </c>
    </row>
    <row r="117" spans="1:14" ht="99.75" customHeight="1">
      <c r="A117" s="297" t="s">
        <v>325</v>
      </c>
      <c r="B117" s="270" t="s">
        <v>37</v>
      </c>
      <c r="C117" s="183" t="s">
        <v>221</v>
      </c>
      <c r="D117" s="129">
        <v>1608</v>
      </c>
      <c r="E117" s="187"/>
      <c r="F117" s="187"/>
      <c r="G117" s="187"/>
      <c r="H117" s="20"/>
      <c r="I117" s="188"/>
      <c r="J117" s="189"/>
      <c r="K117" s="189"/>
      <c r="L117" s="20"/>
      <c r="M117" s="109"/>
      <c r="N117" s="180">
        <f t="shared" si="21"/>
        <v>1608</v>
      </c>
    </row>
    <row r="118" spans="1:14" ht="108.75" customHeight="1">
      <c r="A118" s="311" t="s">
        <v>326</v>
      </c>
      <c r="B118" s="270" t="s">
        <v>35</v>
      </c>
      <c r="C118" s="222" t="s">
        <v>222</v>
      </c>
      <c r="D118" s="129">
        <v>135998</v>
      </c>
      <c r="E118" s="20"/>
      <c r="F118" s="20"/>
      <c r="G118" s="20"/>
      <c r="H118" s="20"/>
      <c r="I118" s="20"/>
      <c r="J118" s="20"/>
      <c r="K118" s="20"/>
      <c r="L118" s="20"/>
      <c r="M118" s="109"/>
      <c r="N118" s="180">
        <f t="shared" si="21"/>
        <v>135998</v>
      </c>
    </row>
    <row r="119" spans="1:14" ht="190.5" customHeight="1">
      <c r="A119" s="333" t="s">
        <v>219</v>
      </c>
      <c r="B119" s="271" t="s">
        <v>38</v>
      </c>
      <c r="C119" s="223" t="s">
        <v>224</v>
      </c>
      <c r="D119" s="198">
        <v>4000000</v>
      </c>
      <c r="E119" s="198"/>
      <c r="F119" s="198"/>
      <c r="G119" s="130">
        <f>H119+K119</f>
        <v>0</v>
      </c>
      <c r="H119" s="198"/>
      <c r="I119" s="198"/>
      <c r="J119" s="198"/>
      <c r="K119" s="198"/>
      <c r="L119" s="198"/>
      <c r="M119" s="201"/>
      <c r="N119" s="203">
        <f t="shared" si="21"/>
        <v>4000000</v>
      </c>
    </row>
    <row r="120" spans="1:14" ht="132">
      <c r="A120" s="297"/>
      <c r="B120" s="269"/>
      <c r="C120" s="224" t="s">
        <v>137</v>
      </c>
      <c r="D120" s="199"/>
      <c r="E120" s="199"/>
      <c r="F120" s="199"/>
      <c r="G120" s="184"/>
      <c r="H120" s="199"/>
      <c r="I120" s="199"/>
      <c r="J120" s="199"/>
      <c r="K120" s="199"/>
      <c r="L120" s="199"/>
      <c r="M120" s="202"/>
      <c r="N120" s="204"/>
    </row>
    <row r="121" spans="1:14" ht="48">
      <c r="A121" s="297" t="s">
        <v>327</v>
      </c>
      <c r="B121" s="270" t="s">
        <v>39</v>
      </c>
      <c r="C121" s="179" t="s">
        <v>225</v>
      </c>
      <c r="D121" s="129">
        <v>9300000</v>
      </c>
      <c r="E121" s="20"/>
      <c r="F121" s="20"/>
      <c r="G121" s="20"/>
      <c r="H121" s="20"/>
      <c r="I121" s="20"/>
      <c r="J121" s="20"/>
      <c r="K121" s="20"/>
      <c r="L121" s="20"/>
      <c r="M121" s="109"/>
      <c r="N121" s="180">
        <f t="shared" si="21"/>
        <v>9300000</v>
      </c>
    </row>
    <row r="122" spans="1:14" ht="48">
      <c r="A122" s="297" t="s">
        <v>328</v>
      </c>
      <c r="B122" s="270" t="s">
        <v>40</v>
      </c>
      <c r="C122" s="179" t="s">
        <v>226</v>
      </c>
      <c r="D122" s="129">
        <v>11875</v>
      </c>
      <c r="E122" s="190"/>
      <c r="F122" s="190"/>
      <c r="G122" s="190"/>
      <c r="H122" s="20"/>
      <c r="I122" s="20"/>
      <c r="J122" s="20"/>
      <c r="K122" s="20"/>
      <c r="L122" s="20"/>
      <c r="M122" s="109"/>
      <c r="N122" s="180">
        <f t="shared" si="21"/>
        <v>11875</v>
      </c>
    </row>
    <row r="123" spans="1:14" ht="47.25" customHeight="1">
      <c r="A123" s="297" t="s">
        <v>329</v>
      </c>
      <c r="B123" s="270" t="s">
        <v>41</v>
      </c>
      <c r="C123" s="179" t="s">
        <v>227</v>
      </c>
      <c r="D123" s="236">
        <v>273900</v>
      </c>
      <c r="E123" s="20"/>
      <c r="F123" s="20"/>
      <c r="G123" s="20"/>
      <c r="H123" s="20"/>
      <c r="I123" s="20"/>
      <c r="J123" s="20"/>
      <c r="K123" s="20"/>
      <c r="L123" s="20"/>
      <c r="M123" s="109"/>
      <c r="N123" s="180">
        <f t="shared" si="21"/>
        <v>273900</v>
      </c>
    </row>
    <row r="124" spans="1:14" ht="96" customHeight="1">
      <c r="A124" s="297" t="s">
        <v>330</v>
      </c>
      <c r="B124" s="270" t="s">
        <v>61</v>
      </c>
      <c r="C124" s="179" t="s">
        <v>228</v>
      </c>
      <c r="D124" s="129">
        <v>4000</v>
      </c>
      <c r="E124" s="20"/>
      <c r="F124" s="20"/>
      <c r="G124" s="20"/>
      <c r="H124" s="20"/>
      <c r="I124" s="20"/>
      <c r="J124" s="20"/>
      <c r="K124" s="20"/>
      <c r="L124" s="20"/>
      <c r="M124" s="109"/>
      <c r="N124" s="180">
        <f t="shared" si="21"/>
        <v>4000</v>
      </c>
    </row>
    <row r="125" spans="1:14" ht="12.75">
      <c r="A125" s="283" t="s">
        <v>331</v>
      </c>
      <c r="B125" s="254" t="s">
        <v>93</v>
      </c>
      <c r="C125" s="93" t="s">
        <v>229</v>
      </c>
      <c r="D125" s="129">
        <v>1861390</v>
      </c>
      <c r="E125" s="20"/>
      <c r="F125" s="20"/>
      <c r="G125" s="20"/>
      <c r="H125" s="20"/>
      <c r="I125" s="20"/>
      <c r="J125" s="20"/>
      <c r="K125" s="20"/>
      <c r="L125" s="20"/>
      <c r="M125" s="109"/>
      <c r="N125" s="72">
        <f t="shared" si="21"/>
        <v>1861390</v>
      </c>
    </row>
    <row r="126" spans="1:14" ht="12.75">
      <c r="A126" s="283" t="s">
        <v>332</v>
      </c>
      <c r="B126" s="254" t="s">
        <v>108</v>
      </c>
      <c r="C126" s="93" t="s">
        <v>230</v>
      </c>
      <c r="D126" s="129">
        <v>850000</v>
      </c>
      <c r="E126" s="20"/>
      <c r="F126" s="20"/>
      <c r="G126" s="20"/>
      <c r="H126" s="20"/>
      <c r="I126" s="20"/>
      <c r="J126" s="20"/>
      <c r="K126" s="20"/>
      <c r="L126" s="20"/>
      <c r="M126" s="109"/>
      <c r="N126" s="72">
        <f t="shared" si="21"/>
        <v>850000</v>
      </c>
    </row>
    <row r="127" spans="1:14" ht="12.75">
      <c r="A127" s="283" t="s">
        <v>333</v>
      </c>
      <c r="B127" s="254" t="s">
        <v>9</v>
      </c>
      <c r="C127" s="93" t="s">
        <v>233</v>
      </c>
      <c r="D127" s="129">
        <v>2982452</v>
      </c>
      <c r="E127" s="190"/>
      <c r="F127" s="190"/>
      <c r="G127" s="190"/>
      <c r="H127" s="190"/>
      <c r="I127" s="190"/>
      <c r="J127" s="190"/>
      <c r="K127" s="190"/>
      <c r="L127" s="190"/>
      <c r="M127" s="200"/>
      <c r="N127" s="71">
        <f t="shared" si="21"/>
        <v>2982452</v>
      </c>
    </row>
    <row r="128" spans="1:14" ht="12.75">
      <c r="A128" s="283" t="s">
        <v>223</v>
      </c>
      <c r="B128" s="254" t="s">
        <v>10</v>
      </c>
      <c r="C128" s="93" t="s">
        <v>234</v>
      </c>
      <c r="D128" s="129">
        <v>17692145</v>
      </c>
      <c r="E128" s="190"/>
      <c r="F128" s="190"/>
      <c r="G128" s="190"/>
      <c r="H128" s="190"/>
      <c r="I128" s="190"/>
      <c r="J128" s="190"/>
      <c r="K128" s="190"/>
      <c r="L128" s="190"/>
      <c r="M128" s="200"/>
      <c r="N128" s="72">
        <f t="shared" si="21"/>
        <v>17692145</v>
      </c>
    </row>
    <row r="129" spans="1:14" ht="12.75">
      <c r="A129" s="283" t="s">
        <v>334</v>
      </c>
      <c r="B129" s="254" t="s">
        <v>11</v>
      </c>
      <c r="C129" s="93" t="s">
        <v>235</v>
      </c>
      <c r="D129" s="129">
        <v>70169600</v>
      </c>
      <c r="E129" s="190"/>
      <c r="F129" s="190"/>
      <c r="G129" s="190"/>
      <c r="H129" s="190"/>
      <c r="I129" s="190"/>
      <c r="J129" s="190"/>
      <c r="K129" s="190"/>
      <c r="L129" s="190"/>
      <c r="M129" s="200"/>
      <c r="N129" s="71">
        <f t="shared" si="21"/>
        <v>70169600</v>
      </c>
    </row>
    <row r="130" spans="1:14" ht="12.75">
      <c r="A130" s="283" t="s">
        <v>335</v>
      </c>
      <c r="B130" s="254" t="s">
        <v>12</v>
      </c>
      <c r="C130" s="93" t="s">
        <v>236</v>
      </c>
      <c r="D130" s="129">
        <v>6100144</v>
      </c>
      <c r="E130" s="190"/>
      <c r="F130" s="190"/>
      <c r="G130" s="190"/>
      <c r="H130" s="190"/>
      <c r="I130" s="190"/>
      <c r="J130" s="190"/>
      <c r="K130" s="190"/>
      <c r="L130" s="190"/>
      <c r="M130" s="200"/>
      <c r="N130" s="72">
        <f t="shared" si="21"/>
        <v>6100144</v>
      </c>
    </row>
    <row r="131" spans="1:14" ht="12.75">
      <c r="A131" s="283" t="s">
        <v>336</v>
      </c>
      <c r="B131" s="254" t="s">
        <v>29</v>
      </c>
      <c r="C131" s="93" t="s">
        <v>238</v>
      </c>
      <c r="D131" s="129">
        <v>11607310</v>
      </c>
      <c r="E131" s="190"/>
      <c r="F131" s="190"/>
      <c r="G131" s="190"/>
      <c r="H131" s="190"/>
      <c r="I131" s="190"/>
      <c r="J131" s="190"/>
      <c r="K131" s="190"/>
      <c r="L131" s="190"/>
      <c r="M131" s="200"/>
      <c r="N131" s="72">
        <f t="shared" si="21"/>
        <v>11607310</v>
      </c>
    </row>
    <row r="132" spans="1:14" ht="12.75">
      <c r="A132" s="283" t="s">
        <v>337</v>
      </c>
      <c r="B132" s="254" t="s">
        <v>90</v>
      </c>
      <c r="C132" s="93" t="s">
        <v>239</v>
      </c>
      <c r="D132" s="129">
        <v>2493768</v>
      </c>
      <c r="E132" s="190"/>
      <c r="F132" s="190"/>
      <c r="G132" s="190"/>
      <c r="H132" s="190"/>
      <c r="I132" s="190"/>
      <c r="J132" s="190"/>
      <c r="K132" s="190"/>
      <c r="L132" s="190"/>
      <c r="M132" s="200"/>
      <c r="N132" s="72">
        <f t="shared" si="21"/>
        <v>2493768</v>
      </c>
    </row>
    <row r="133" spans="1:14" ht="12.75">
      <c r="A133" s="283" t="s">
        <v>338</v>
      </c>
      <c r="B133" s="254" t="s">
        <v>103</v>
      </c>
      <c r="C133" s="93" t="s">
        <v>240</v>
      </c>
      <c r="D133" s="129">
        <v>118235</v>
      </c>
      <c r="E133" s="190"/>
      <c r="F133" s="190"/>
      <c r="G133" s="190"/>
      <c r="H133" s="190"/>
      <c r="I133" s="190"/>
      <c r="J133" s="190"/>
      <c r="K133" s="190"/>
      <c r="L133" s="190"/>
      <c r="M133" s="200"/>
      <c r="N133" s="72">
        <f t="shared" si="21"/>
        <v>118235</v>
      </c>
    </row>
    <row r="134" spans="1:14" ht="12.75">
      <c r="A134" s="283" t="s">
        <v>339</v>
      </c>
      <c r="B134" s="254" t="s">
        <v>30</v>
      </c>
      <c r="C134" s="93" t="s">
        <v>241</v>
      </c>
      <c r="D134" s="129">
        <v>2211177</v>
      </c>
      <c r="E134" s="190"/>
      <c r="F134" s="190"/>
      <c r="G134" s="190"/>
      <c r="H134" s="190"/>
      <c r="I134" s="190"/>
      <c r="J134" s="190"/>
      <c r="K134" s="190"/>
      <c r="L134" s="190"/>
      <c r="M134" s="200"/>
      <c r="N134" s="72">
        <f t="shared" si="21"/>
        <v>2211177</v>
      </c>
    </row>
    <row r="135" spans="1:14" ht="24">
      <c r="A135" s="297" t="s">
        <v>340</v>
      </c>
      <c r="B135" s="270" t="s">
        <v>13</v>
      </c>
      <c r="C135" s="179" t="s">
        <v>231</v>
      </c>
      <c r="D135" s="129">
        <v>16500000</v>
      </c>
      <c r="E135" s="190"/>
      <c r="F135" s="190"/>
      <c r="G135" s="190"/>
      <c r="H135" s="190"/>
      <c r="I135" s="190"/>
      <c r="J135" s="190"/>
      <c r="K135" s="190"/>
      <c r="L135" s="190"/>
      <c r="M135" s="200"/>
      <c r="N135" s="328">
        <f t="shared" si="21"/>
        <v>16500000</v>
      </c>
    </row>
    <row r="136" spans="1:14" ht="24">
      <c r="A136" s="297" t="s">
        <v>341</v>
      </c>
      <c r="B136" s="270" t="s">
        <v>111</v>
      </c>
      <c r="C136" s="179" t="s">
        <v>232</v>
      </c>
      <c r="D136" s="129"/>
      <c r="E136" s="190"/>
      <c r="F136" s="190"/>
      <c r="G136" s="190"/>
      <c r="H136" s="190"/>
      <c r="I136" s="190"/>
      <c r="J136" s="190"/>
      <c r="K136" s="190"/>
      <c r="L136" s="190"/>
      <c r="M136" s="200"/>
      <c r="N136" s="328">
        <f t="shared" si="21"/>
        <v>0</v>
      </c>
    </row>
    <row r="137" spans="1:14" ht="36.75" customHeight="1">
      <c r="A137" s="297" t="s">
        <v>342</v>
      </c>
      <c r="B137" s="270" t="s">
        <v>104</v>
      </c>
      <c r="C137" s="179" t="s">
        <v>122</v>
      </c>
      <c r="D137" s="129">
        <v>6517</v>
      </c>
      <c r="E137" s="190"/>
      <c r="F137" s="190"/>
      <c r="G137" s="190"/>
      <c r="H137" s="190"/>
      <c r="I137" s="190"/>
      <c r="J137" s="190"/>
      <c r="K137" s="190"/>
      <c r="L137" s="190"/>
      <c r="M137" s="200"/>
      <c r="N137" s="328">
        <f t="shared" si="21"/>
        <v>6517</v>
      </c>
    </row>
    <row r="138" spans="1:14" ht="24">
      <c r="A138" s="297" t="s">
        <v>343</v>
      </c>
      <c r="B138" s="273" t="s">
        <v>31</v>
      </c>
      <c r="C138" s="312" t="s">
        <v>242</v>
      </c>
      <c r="D138" s="43">
        <v>23792869</v>
      </c>
      <c r="E138" s="190"/>
      <c r="F138" s="190"/>
      <c r="G138" s="190"/>
      <c r="H138" s="190"/>
      <c r="I138" s="190"/>
      <c r="J138" s="190"/>
      <c r="K138" s="190"/>
      <c r="L138" s="190"/>
      <c r="M138" s="200"/>
      <c r="N138" s="72">
        <f t="shared" si="21"/>
        <v>23792869</v>
      </c>
    </row>
    <row r="139" spans="1:14" ht="24">
      <c r="A139" s="297" t="s">
        <v>344</v>
      </c>
      <c r="B139" s="272" t="s">
        <v>46</v>
      </c>
      <c r="C139" s="181" t="s">
        <v>123</v>
      </c>
      <c r="D139" s="129">
        <f>1000000-300000</f>
        <v>700000</v>
      </c>
      <c r="E139" s="190"/>
      <c r="F139" s="190"/>
      <c r="G139" s="190"/>
      <c r="H139" s="190"/>
      <c r="I139" s="190"/>
      <c r="J139" s="190"/>
      <c r="K139" s="190"/>
      <c r="L139" s="190"/>
      <c r="M139" s="200"/>
      <c r="N139" s="328">
        <f t="shared" si="21"/>
        <v>700000</v>
      </c>
    </row>
    <row r="140" spans="1:14" ht="24">
      <c r="A140" s="297" t="s">
        <v>345</v>
      </c>
      <c r="B140" s="273" t="s">
        <v>47</v>
      </c>
      <c r="C140" s="182" t="s">
        <v>124</v>
      </c>
      <c r="D140" s="130">
        <f>1411712+800000</f>
        <v>2211712</v>
      </c>
      <c r="E140" s="190"/>
      <c r="F140" s="190"/>
      <c r="G140" s="190"/>
      <c r="H140" s="190"/>
      <c r="I140" s="190"/>
      <c r="J140" s="190"/>
      <c r="K140" s="190"/>
      <c r="L140" s="190"/>
      <c r="M140" s="200"/>
      <c r="N140" s="328">
        <f t="shared" si="21"/>
        <v>2211712</v>
      </c>
    </row>
    <row r="141" spans="1:14" ht="29.25" customHeight="1" thickBot="1">
      <c r="A141" s="298" t="s">
        <v>346</v>
      </c>
      <c r="B141" s="274" t="s">
        <v>42</v>
      </c>
      <c r="C141" s="228" t="s">
        <v>125</v>
      </c>
      <c r="D141" s="210">
        <f>7500000-500000</f>
        <v>7000000</v>
      </c>
      <c r="E141" s="211"/>
      <c r="F141" s="211"/>
      <c r="G141" s="211"/>
      <c r="H141" s="211"/>
      <c r="I141" s="211"/>
      <c r="J141" s="211"/>
      <c r="K141" s="211"/>
      <c r="L141" s="211"/>
      <c r="M141" s="212"/>
      <c r="N141" s="329">
        <f t="shared" si="21"/>
        <v>7000000</v>
      </c>
    </row>
    <row r="142" spans="1:14" s="38" customFormat="1" ht="15" customHeight="1" thickBot="1">
      <c r="A142" s="282"/>
      <c r="B142" s="275" t="s">
        <v>143</v>
      </c>
      <c r="C142" s="237" t="s">
        <v>110</v>
      </c>
      <c r="D142" s="215">
        <f>SUM(D143:D143)</f>
        <v>2866000</v>
      </c>
      <c r="E142" s="238"/>
      <c r="F142" s="238"/>
      <c r="G142" s="215">
        <f aca="true" t="shared" si="23" ref="G142:M142">SUM(G143:G143)</f>
        <v>0</v>
      </c>
      <c r="H142" s="215">
        <f t="shared" si="23"/>
        <v>0</v>
      </c>
      <c r="I142" s="215">
        <f t="shared" si="23"/>
        <v>0</v>
      </c>
      <c r="J142" s="215">
        <f t="shared" si="23"/>
        <v>0</v>
      </c>
      <c r="K142" s="215">
        <f t="shared" si="23"/>
        <v>0</v>
      </c>
      <c r="L142" s="215">
        <f t="shared" si="23"/>
        <v>0</v>
      </c>
      <c r="M142" s="215">
        <f t="shared" si="23"/>
        <v>0</v>
      </c>
      <c r="N142" s="239">
        <f t="shared" si="21"/>
        <v>2866000</v>
      </c>
    </row>
    <row r="143" spans="1:14" s="1" customFormat="1" ht="32.25" customHeight="1" thickBot="1">
      <c r="A143" s="279" t="s">
        <v>347</v>
      </c>
      <c r="B143" s="257" t="s">
        <v>157</v>
      </c>
      <c r="C143" s="315" t="s">
        <v>177</v>
      </c>
      <c r="D143" s="43">
        <v>2866000</v>
      </c>
      <c r="E143" s="190"/>
      <c r="F143" s="190"/>
      <c r="G143" s="190"/>
      <c r="H143" s="190"/>
      <c r="I143" s="190"/>
      <c r="J143" s="190"/>
      <c r="K143" s="190"/>
      <c r="L143" s="190"/>
      <c r="M143" s="200"/>
      <c r="N143" s="330">
        <f t="shared" si="21"/>
        <v>2866000</v>
      </c>
    </row>
    <row r="144" spans="1:14" ht="16.5" customHeight="1" thickBot="1">
      <c r="A144" s="285"/>
      <c r="B144" s="302" t="s">
        <v>148</v>
      </c>
      <c r="C144" s="301" t="s">
        <v>25</v>
      </c>
      <c r="D144" s="304">
        <f>SUM(D145:D145)</f>
        <v>0</v>
      </c>
      <c r="E144" s="303"/>
      <c r="F144" s="303"/>
      <c r="G144" s="304">
        <f aca="true" t="shared" si="24" ref="G144:N144">SUM(G145:G145)</f>
        <v>5610500</v>
      </c>
      <c r="H144" s="304">
        <f t="shared" si="24"/>
        <v>5610500</v>
      </c>
      <c r="I144" s="304">
        <f t="shared" si="24"/>
        <v>0</v>
      </c>
      <c r="J144" s="304">
        <f t="shared" si="24"/>
        <v>0</v>
      </c>
      <c r="K144" s="304">
        <f t="shared" si="24"/>
        <v>0</v>
      </c>
      <c r="L144" s="304">
        <f t="shared" si="24"/>
        <v>0</v>
      </c>
      <c r="M144" s="305">
        <f t="shared" si="24"/>
        <v>0</v>
      </c>
      <c r="N144" s="306">
        <f t="shared" si="24"/>
        <v>5610500</v>
      </c>
    </row>
    <row r="145" spans="1:14" ht="13.5" thickBot="1">
      <c r="A145" s="278" t="s">
        <v>310</v>
      </c>
      <c r="B145" s="262" t="s">
        <v>48</v>
      </c>
      <c r="C145" s="316" t="s">
        <v>245</v>
      </c>
      <c r="D145" s="163"/>
      <c r="E145" s="122"/>
      <c r="F145" s="241"/>
      <c r="G145" s="171">
        <v>5610500</v>
      </c>
      <c r="H145" s="110">
        <v>5610500</v>
      </c>
      <c r="I145" s="171"/>
      <c r="J145" s="110"/>
      <c r="K145" s="171"/>
      <c r="L145" s="110"/>
      <c r="M145" s="317"/>
      <c r="N145" s="69">
        <f>SUM(D145,G145)</f>
        <v>5610500</v>
      </c>
    </row>
    <row r="146" spans="1:14" ht="13.5" thickBot="1">
      <c r="A146" s="281"/>
      <c r="B146" s="251" t="s">
        <v>147</v>
      </c>
      <c r="C146" s="123" t="s">
        <v>101</v>
      </c>
      <c r="D146" s="215">
        <f aca="true" t="shared" si="25" ref="D146:M148">SUM(D147)</f>
        <v>2411600</v>
      </c>
      <c r="E146" s="215">
        <f t="shared" si="25"/>
        <v>1269333</v>
      </c>
      <c r="F146" s="215">
        <f t="shared" si="25"/>
        <v>286865</v>
      </c>
      <c r="G146" s="215">
        <f t="shared" si="25"/>
        <v>0</v>
      </c>
      <c r="H146" s="215">
        <f t="shared" si="25"/>
        <v>0</v>
      </c>
      <c r="I146" s="215">
        <f t="shared" si="25"/>
        <v>0</v>
      </c>
      <c r="J146" s="215">
        <f t="shared" si="25"/>
        <v>0</v>
      </c>
      <c r="K146" s="215">
        <f t="shared" si="25"/>
        <v>0</v>
      </c>
      <c r="L146" s="215">
        <f t="shared" si="25"/>
        <v>0</v>
      </c>
      <c r="M146" s="326">
        <f t="shared" si="25"/>
        <v>0</v>
      </c>
      <c r="N146" s="327">
        <f>SUM(N147)</f>
        <v>2411600</v>
      </c>
    </row>
    <row r="147" spans="1:14" s="18" customFormat="1" ht="24.75" thickBot="1">
      <c r="A147" s="298" t="s">
        <v>348</v>
      </c>
      <c r="B147" s="276" t="s">
        <v>132</v>
      </c>
      <c r="C147" s="231" t="s">
        <v>133</v>
      </c>
      <c r="D147" s="229">
        <v>2411600</v>
      </c>
      <c r="E147" s="79">
        <v>1269333</v>
      </c>
      <c r="F147" s="79">
        <v>286865</v>
      </c>
      <c r="G147" s="230"/>
      <c r="H147" s="230"/>
      <c r="I147" s="230"/>
      <c r="J147" s="230"/>
      <c r="K147" s="230"/>
      <c r="L147" s="230"/>
      <c r="M147" s="232"/>
      <c r="N147" s="331">
        <f t="shared" si="21"/>
        <v>2411600</v>
      </c>
    </row>
    <row r="148" spans="1:14" ht="13.5" thickBot="1">
      <c r="A148" s="286"/>
      <c r="B148" s="243" t="s">
        <v>146</v>
      </c>
      <c r="C148" s="28" t="s">
        <v>33</v>
      </c>
      <c r="D148" s="307">
        <f t="shared" si="25"/>
        <v>1436300</v>
      </c>
      <c r="E148" s="307">
        <f t="shared" si="25"/>
        <v>1009804</v>
      </c>
      <c r="F148" s="307">
        <f t="shared" si="25"/>
        <v>43305</v>
      </c>
      <c r="G148" s="307">
        <f t="shared" si="25"/>
        <v>0</v>
      </c>
      <c r="H148" s="307">
        <f t="shared" si="25"/>
        <v>0</v>
      </c>
      <c r="I148" s="307">
        <f t="shared" si="25"/>
        <v>0</v>
      </c>
      <c r="J148" s="307">
        <f t="shared" si="25"/>
        <v>0</v>
      </c>
      <c r="K148" s="307">
        <f t="shared" si="25"/>
        <v>0</v>
      </c>
      <c r="L148" s="307">
        <f t="shared" si="25"/>
        <v>0</v>
      </c>
      <c r="M148" s="308">
        <f t="shared" si="25"/>
        <v>0</v>
      </c>
      <c r="N148" s="309">
        <f>SUM(N149)</f>
        <v>1436300</v>
      </c>
    </row>
    <row r="149" spans="1:14" ht="13.5" thickBot="1">
      <c r="A149" s="280" t="s">
        <v>297</v>
      </c>
      <c r="B149" s="247" t="s">
        <v>77</v>
      </c>
      <c r="C149" s="25" t="s">
        <v>135</v>
      </c>
      <c r="D149" s="48">
        <v>1436300</v>
      </c>
      <c r="E149" s="49">
        <v>1009804</v>
      </c>
      <c r="F149" s="48">
        <v>43305</v>
      </c>
      <c r="G149" s="48"/>
      <c r="H149" s="48"/>
      <c r="I149" s="48"/>
      <c r="J149" s="48"/>
      <c r="K149" s="84"/>
      <c r="L149" s="48"/>
      <c r="M149" s="94"/>
      <c r="N149" s="70">
        <f>SUM(D149,G149)</f>
        <v>1436300</v>
      </c>
    </row>
    <row r="150" spans="1:14" s="1" customFormat="1" ht="13.5" thickBot="1">
      <c r="A150" s="281"/>
      <c r="B150" s="320" t="s">
        <v>153</v>
      </c>
      <c r="C150" s="321" t="s">
        <v>28</v>
      </c>
      <c r="D150" s="322"/>
      <c r="E150" s="81"/>
      <c r="F150" s="80"/>
      <c r="G150" s="323">
        <f>SUM(G151)</f>
        <v>8000000</v>
      </c>
      <c r="H150" s="324"/>
      <c r="I150" s="324"/>
      <c r="J150" s="324"/>
      <c r="K150" s="323">
        <f>SUM(K151)</f>
        <v>8000000</v>
      </c>
      <c r="L150" s="323">
        <f>SUM(L151)</f>
        <v>8000000</v>
      </c>
      <c r="M150" s="323">
        <f>SUM(M151)</f>
        <v>8000000</v>
      </c>
      <c r="N150" s="325">
        <f>SUM(N151)</f>
        <v>8000000</v>
      </c>
    </row>
    <row r="151" spans="1:14" ht="12.75">
      <c r="A151" s="278" t="s">
        <v>349</v>
      </c>
      <c r="B151" s="277" t="s">
        <v>138</v>
      </c>
      <c r="C151" s="221" t="s">
        <v>246</v>
      </c>
      <c r="D151" s="172"/>
      <c r="E151" s="50"/>
      <c r="F151" s="100"/>
      <c r="G151" s="101">
        <v>8000000</v>
      </c>
      <c r="H151" s="101"/>
      <c r="I151" s="101"/>
      <c r="J151" s="101"/>
      <c r="K151" s="101">
        <v>8000000</v>
      </c>
      <c r="L151" s="101">
        <v>8000000</v>
      </c>
      <c r="M151" s="101">
        <v>8000000</v>
      </c>
      <c r="N151" s="240">
        <f t="shared" si="21"/>
        <v>8000000</v>
      </c>
    </row>
    <row r="152" spans="1:14" ht="13.5" thickBot="1">
      <c r="A152" s="287"/>
      <c r="N152" s="205"/>
    </row>
    <row r="153" spans="1:14" ht="13.5" thickBot="1">
      <c r="A153" s="281"/>
      <c r="B153" s="185"/>
      <c r="C153" s="186" t="s">
        <v>127</v>
      </c>
      <c r="D153" s="64">
        <f>SUM(D111,D113)</f>
        <v>606400227</v>
      </c>
      <c r="E153" s="64">
        <f>SUM(E111,E113)</f>
        <v>224927549</v>
      </c>
      <c r="F153" s="64">
        <f>SUM(F111,F113)</f>
        <v>63271471</v>
      </c>
      <c r="G153" s="64">
        <f aca="true" t="shared" si="26" ref="G153:L153">SUM(G111,G113)</f>
        <v>70414727</v>
      </c>
      <c r="H153" s="64">
        <f>SUM(H111,H113)</f>
        <v>23974027</v>
      </c>
      <c r="I153" s="64">
        <f t="shared" si="26"/>
        <v>1456607</v>
      </c>
      <c r="J153" s="64">
        <f>SUM(J111,J113)</f>
        <v>2736054</v>
      </c>
      <c r="K153" s="64">
        <f>SUM(K111,K113)</f>
        <v>46440700</v>
      </c>
      <c r="L153" s="64">
        <f t="shared" si="26"/>
        <v>49140000</v>
      </c>
      <c r="M153" s="64">
        <f>SUM(M111,M113)</f>
        <v>8000000</v>
      </c>
      <c r="N153" s="64">
        <f>SUM(N111,N113)</f>
        <v>676814954</v>
      </c>
    </row>
    <row r="155" spans="4:7" ht="12.75">
      <c r="D155" s="334"/>
      <c r="E155" s="334"/>
      <c r="F155" s="334"/>
      <c r="G155" s="334"/>
    </row>
    <row r="156" spans="4:7" ht="12.75">
      <c r="D156" s="334"/>
      <c r="E156" s="334"/>
      <c r="F156" s="334"/>
      <c r="G156" s="334"/>
    </row>
    <row r="157" spans="2:7" ht="12.75">
      <c r="B157" t="s">
        <v>102</v>
      </c>
      <c r="G157" t="s">
        <v>112</v>
      </c>
    </row>
  </sheetData>
  <sheetProtection/>
  <mergeCells count="7">
    <mergeCell ref="I13:J13"/>
    <mergeCell ref="L13:M13"/>
    <mergeCell ref="M15:M16"/>
    <mergeCell ref="A10:A16"/>
    <mergeCell ref="B10:B12"/>
    <mergeCell ref="B13:B16"/>
    <mergeCell ref="E13:F13"/>
  </mergeCells>
  <printOptions/>
  <pageMargins left="0.97" right="0.24" top="0.3" bottom="0.16" header="0.19" footer="0.24"/>
  <pageSetup horizontalDpi="600" verticalDpi="600" orientation="landscape" paperSize="9" scale="60" r:id="rId1"/>
  <rowBreaks count="1" manualBreakCount="1">
    <brk id="127"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s1</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dc:creator>
  <cp:keywords/>
  <dc:description/>
  <cp:lastModifiedBy>Довольный пользователь Microsoft Office</cp:lastModifiedBy>
  <cp:lastPrinted>2014-02-04T07:23:37Z</cp:lastPrinted>
  <dcterms:created xsi:type="dcterms:W3CDTF">2002-01-31T05:59:03Z</dcterms:created>
  <dcterms:modified xsi:type="dcterms:W3CDTF">2017-02-27T15:12:44Z</dcterms:modified>
  <cp:category/>
  <cp:version/>
  <cp:contentType/>
  <cp:contentStatus/>
</cp:coreProperties>
</file>