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пок.'!$42:$44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інфо_1'!$A$1:$O$64</definedName>
    <definedName name="_xlnm.Print_Area" localSheetId="7">'6.2. Інша інфо_2'!$A$1:$AE$57</definedName>
    <definedName name="_xlnm.Print_Area" localSheetId="4">'IV. Кап. інвестиції'!$A$1:$J$17</definedName>
    <definedName name="_xlnm.Print_Area" localSheetId="2">'ІІ. Розр. з бюджетом'!$A$1:$J$48</definedName>
    <definedName name="_xlnm.Print_Area" localSheetId="3">'ІІІ. Рух грош. коштів'!$A$1:$J$76</definedName>
    <definedName name="_xlnm.Print_Area" localSheetId="0">'Осн. фін. пок.'!$A$1:$H$136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E19" i="18"/>
  <c r="D19"/>
  <c r="E11"/>
  <c r="D11"/>
  <c r="E91" i="20"/>
  <c r="D91"/>
  <c r="F97"/>
  <c r="F93"/>
  <c r="F91" s="1"/>
  <c r="G40"/>
  <c r="F43" i="18"/>
  <c r="H19"/>
  <c r="G19"/>
  <c r="H11"/>
  <c r="G11"/>
  <c r="E9" i="20"/>
  <c r="D9"/>
  <c r="G8"/>
  <c r="J20" i="18"/>
  <c r="I20"/>
  <c r="H20"/>
  <c r="G20"/>
  <c r="F12" i="3"/>
  <c r="F9" i="19"/>
  <c r="F10"/>
  <c r="F11"/>
  <c r="C8"/>
  <c r="D8"/>
  <c r="E8"/>
  <c r="G8"/>
  <c r="H8"/>
  <c r="F8"/>
  <c r="I8"/>
  <c r="J8"/>
  <c r="O53" i="9"/>
  <c r="Q53"/>
  <c r="S53"/>
  <c r="M46"/>
  <c r="G53"/>
  <c r="I53"/>
  <c r="K53"/>
  <c r="E53"/>
  <c r="D25" i="10"/>
  <c r="C131" i="14"/>
  <c r="F15" i="10"/>
  <c r="H15"/>
  <c r="J15"/>
  <c r="N15"/>
  <c r="D15"/>
  <c r="F11"/>
  <c r="H11"/>
  <c r="H23"/>
  <c r="J11"/>
  <c r="D11"/>
  <c r="H20" i="19"/>
  <c r="I20"/>
  <c r="J20"/>
  <c r="G20"/>
  <c r="D20"/>
  <c r="E20"/>
  <c r="C20"/>
  <c r="C84" i="20"/>
  <c r="D84"/>
  <c r="E84"/>
  <c r="AC20" i="9"/>
  <c r="AC21"/>
  <c r="AC22"/>
  <c r="W23"/>
  <c r="AC23" s="1"/>
  <c r="Q23"/>
  <c r="AC19"/>
  <c r="Z20"/>
  <c r="Z21"/>
  <c r="Z22"/>
  <c r="T23"/>
  <c r="Z23"/>
  <c r="Z19"/>
  <c r="AC8"/>
  <c r="AC9"/>
  <c r="AC10"/>
  <c r="V11"/>
  <c r="N11"/>
  <c r="AC11"/>
  <c r="AC7"/>
  <c r="Z8"/>
  <c r="Z9"/>
  <c r="Z10"/>
  <c r="R11"/>
  <c r="Z11" s="1"/>
  <c r="Z7"/>
  <c r="K49" i="10"/>
  <c r="C119" i="14"/>
  <c r="D119"/>
  <c r="E119"/>
  <c r="C115"/>
  <c r="D115"/>
  <c r="E115"/>
  <c r="F120"/>
  <c r="F119" s="1"/>
  <c r="F121"/>
  <c r="F122"/>
  <c r="F116"/>
  <c r="F117"/>
  <c r="F118"/>
  <c r="D64" i="10"/>
  <c r="G64"/>
  <c r="M64" s="1"/>
  <c r="J64"/>
  <c r="M61"/>
  <c r="M58"/>
  <c r="M55"/>
  <c r="M40"/>
  <c r="J40"/>
  <c r="G40"/>
  <c r="D40"/>
  <c r="N12"/>
  <c r="N13"/>
  <c r="N14"/>
  <c r="N16"/>
  <c r="N17"/>
  <c r="N18"/>
  <c r="D19"/>
  <c r="D23" s="1"/>
  <c r="J19"/>
  <c r="N20"/>
  <c r="N21"/>
  <c r="N22"/>
  <c r="J24"/>
  <c r="F130" i="14"/>
  <c r="D24" i="10"/>
  <c r="C130" i="14"/>
  <c r="J25" i="10"/>
  <c r="F131" i="14"/>
  <c r="N25" i="10"/>
  <c r="J26"/>
  <c r="F132" i="14" s="1"/>
  <c r="D26" i="10"/>
  <c r="C132" i="14"/>
  <c r="N11" i="10"/>
  <c r="H24"/>
  <c r="E130" i="14"/>
  <c r="H25" i="10"/>
  <c r="E131" i="14"/>
  <c r="H26" i="10"/>
  <c r="E129" i="14"/>
  <c r="F24" i="10"/>
  <c r="D130" i="14"/>
  <c r="F25" i="10"/>
  <c r="D131" i="14"/>
  <c r="F26" i="10"/>
  <c r="D132" i="14"/>
  <c r="F23" i="10"/>
  <c r="D129" i="14"/>
  <c r="D128"/>
  <c r="E128"/>
  <c r="C128"/>
  <c r="F126"/>
  <c r="F127"/>
  <c r="F125"/>
  <c r="F124" s="1"/>
  <c r="E126"/>
  <c r="E125"/>
  <c r="E127"/>
  <c r="D126"/>
  <c r="D125"/>
  <c r="D127"/>
  <c r="C126"/>
  <c r="C127"/>
  <c r="C125"/>
  <c r="C124" s="1"/>
  <c r="D99"/>
  <c r="E99"/>
  <c r="F99"/>
  <c r="C99"/>
  <c r="D110"/>
  <c r="D98"/>
  <c r="E110"/>
  <c r="E98" s="1"/>
  <c r="F110"/>
  <c r="F98"/>
  <c r="C110"/>
  <c r="C98" s="1"/>
  <c r="D46"/>
  <c r="D52"/>
  <c r="D56"/>
  <c r="D57"/>
  <c r="D58"/>
  <c r="D59"/>
  <c r="D63"/>
  <c r="D64"/>
  <c r="D65"/>
  <c r="D66"/>
  <c r="E46"/>
  <c r="E52"/>
  <c r="E56"/>
  <c r="E57"/>
  <c r="E58"/>
  <c r="E59"/>
  <c r="E63"/>
  <c r="E64"/>
  <c r="E65"/>
  <c r="E66"/>
  <c r="C8" i="20"/>
  <c r="C47" i="14"/>
  <c r="C46"/>
  <c r="C48"/>
  <c r="D7" i="11" s="1"/>
  <c r="C18" i="20"/>
  <c r="C49" i="14" s="1"/>
  <c r="C41" i="20"/>
  <c r="C50" i="14" s="1"/>
  <c r="C49" i="20"/>
  <c r="C51" i="14" s="1"/>
  <c r="C53" i="20"/>
  <c r="C52" i="14" s="1"/>
  <c r="C57"/>
  <c r="C59"/>
  <c r="C56"/>
  <c r="C58"/>
  <c r="C65" i="20"/>
  <c r="C60" i="14" s="1"/>
  <c r="C68" i="20"/>
  <c r="C61" i="14" s="1"/>
  <c r="C63"/>
  <c r="C64"/>
  <c r="C65"/>
  <c r="C66"/>
  <c r="E19" i="11"/>
  <c r="F19"/>
  <c r="G19"/>
  <c r="D19"/>
  <c r="C6" i="3"/>
  <c r="D17" i="11" s="1"/>
  <c r="E15"/>
  <c r="F15"/>
  <c r="G15"/>
  <c r="D15"/>
  <c r="E14"/>
  <c r="F14"/>
  <c r="G14"/>
  <c r="D14"/>
  <c r="C17" i="20"/>
  <c r="C60"/>
  <c r="C83" s="1"/>
  <c r="C89" s="1"/>
  <c r="C54" i="14" s="1"/>
  <c r="C85" i="20"/>
  <c r="C87"/>
  <c r="C86"/>
  <c r="C88"/>
  <c r="D102" i="14"/>
  <c r="E102"/>
  <c r="F102"/>
  <c r="C102"/>
  <c r="H6" i="3"/>
  <c r="I6"/>
  <c r="J6"/>
  <c r="G6"/>
  <c r="D6"/>
  <c r="D93" i="14"/>
  <c r="E18" i="11"/>
  <c r="E6" i="3"/>
  <c r="E93" i="14" s="1"/>
  <c r="F18" i="11" s="1"/>
  <c r="D85" i="14"/>
  <c r="D90"/>
  <c r="E85"/>
  <c r="E90"/>
  <c r="F85"/>
  <c r="C13" i="18"/>
  <c r="C7"/>
  <c r="C21"/>
  <c r="C39"/>
  <c r="C50" s="1"/>
  <c r="C44"/>
  <c r="C54"/>
  <c r="C52"/>
  <c r="C61"/>
  <c r="C59"/>
  <c r="C85" i="14"/>
  <c r="C90"/>
  <c r="D86"/>
  <c r="E86"/>
  <c r="C86"/>
  <c r="F70" i="18"/>
  <c r="F90" i="14" s="1"/>
  <c r="F66" i="18"/>
  <c r="F65"/>
  <c r="F60"/>
  <c r="F64"/>
  <c r="F63"/>
  <c r="F62"/>
  <c r="J61"/>
  <c r="J59"/>
  <c r="I61"/>
  <c r="I59" s="1"/>
  <c r="H61"/>
  <c r="H59"/>
  <c r="G61"/>
  <c r="G59"/>
  <c r="F59" s="1"/>
  <c r="E61"/>
  <c r="E59" s="1"/>
  <c r="D61"/>
  <c r="D59" s="1"/>
  <c r="D67" s="1"/>
  <c r="D89" i="14" s="1"/>
  <c r="J54" i="18"/>
  <c r="J52"/>
  <c r="J67" s="1"/>
  <c r="I54"/>
  <c r="I52"/>
  <c r="I67" s="1"/>
  <c r="H54"/>
  <c r="H52" s="1"/>
  <c r="H67" s="1"/>
  <c r="G54"/>
  <c r="G52" s="1"/>
  <c r="E54"/>
  <c r="E52"/>
  <c r="E67" s="1"/>
  <c r="E89" i="14" s="1"/>
  <c r="D54" i="18"/>
  <c r="D52"/>
  <c r="F53"/>
  <c r="F55"/>
  <c r="F56"/>
  <c r="F57"/>
  <c r="F58"/>
  <c r="H44"/>
  <c r="I44"/>
  <c r="J44"/>
  <c r="G44"/>
  <c r="G39"/>
  <c r="G50" s="1"/>
  <c r="H39"/>
  <c r="H50" s="1"/>
  <c r="D44"/>
  <c r="E44"/>
  <c r="F49"/>
  <c r="F48"/>
  <c r="F47"/>
  <c r="F46"/>
  <c r="F45"/>
  <c r="I39"/>
  <c r="I50"/>
  <c r="J39"/>
  <c r="J50"/>
  <c r="D39"/>
  <c r="D50"/>
  <c r="D88" i="14" s="1"/>
  <c r="E39" i="18"/>
  <c r="E50" s="1"/>
  <c r="H25"/>
  <c r="I25"/>
  <c r="J25"/>
  <c r="F31"/>
  <c r="D25"/>
  <c r="E25"/>
  <c r="C31"/>
  <c r="C25"/>
  <c r="C18"/>
  <c r="J21"/>
  <c r="J18" s="1"/>
  <c r="J37" s="1"/>
  <c r="J68" s="1"/>
  <c r="J71" s="1"/>
  <c r="I21"/>
  <c r="I18"/>
  <c r="H21"/>
  <c r="H18"/>
  <c r="G21"/>
  <c r="E21"/>
  <c r="E18"/>
  <c r="D21"/>
  <c r="D18" s="1"/>
  <c r="H13"/>
  <c r="H7"/>
  <c r="H37" s="1"/>
  <c r="I13"/>
  <c r="I7" s="1"/>
  <c r="J13"/>
  <c r="J7"/>
  <c r="G13"/>
  <c r="G7"/>
  <c r="D13"/>
  <c r="D7"/>
  <c r="E13"/>
  <c r="E7"/>
  <c r="F8"/>
  <c r="F9"/>
  <c r="F10"/>
  <c r="F11"/>
  <c r="F86" i="14" s="1"/>
  <c r="F12" i="18"/>
  <c r="F14"/>
  <c r="F15"/>
  <c r="F16"/>
  <c r="F17"/>
  <c r="F22"/>
  <c r="F23"/>
  <c r="F24"/>
  <c r="F26"/>
  <c r="F27"/>
  <c r="F28"/>
  <c r="F29"/>
  <c r="F30"/>
  <c r="F32"/>
  <c r="F33"/>
  <c r="F34"/>
  <c r="F35"/>
  <c r="F36"/>
  <c r="F19"/>
  <c r="F20"/>
  <c r="C30" i="19"/>
  <c r="C35"/>
  <c r="C40"/>
  <c r="D82" i="14"/>
  <c r="E82"/>
  <c r="C82"/>
  <c r="D81"/>
  <c r="E81"/>
  <c r="C81"/>
  <c r="C79"/>
  <c r="D78"/>
  <c r="E78"/>
  <c r="C78"/>
  <c r="D77"/>
  <c r="E77"/>
  <c r="C77"/>
  <c r="D76"/>
  <c r="E76"/>
  <c r="C76"/>
  <c r="D75"/>
  <c r="E75"/>
  <c r="C75"/>
  <c r="D74"/>
  <c r="E74"/>
  <c r="C74"/>
  <c r="D73"/>
  <c r="E73"/>
  <c r="C73"/>
  <c r="D72"/>
  <c r="E72"/>
  <c r="C72"/>
  <c r="D71"/>
  <c r="E71"/>
  <c r="F20" i="19"/>
  <c r="F71" i="14"/>
  <c r="C71"/>
  <c r="H40" i="19"/>
  <c r="I40"/>
  <c r="J40"/>
  <c r="G40"/>
  <c r="F40"/>
  <c r="D40"/>
  <c r="E40"/>
  <c r="J35"/>
  <c r="I35"/>
  <c r="H35"/>
  <c r="G35"/>
  <c r="F35" s="1"/>
  <c r="F80" i="14" s="1"/>
  <c r="E35" i="19"/>
  <c r="E80" i="14"/>
  <c r="D35" i="19"/>
  <c r="D80" i="14"/>
  <c r="H30" i="19"/>
  <c r="H43"/>
  <c r="I30"/>
  <c r="I43"/>
  <c r="J30"/>
  <c r="J43"/>
  <c r="G30"/>
  <c r="D30"/>
  <c r="D79" i="14" s="1"/>
  <c r="E30" i="19"/>
  <c r="E43" s="1"/>
  <c r="E83" i="14" s="1"/>
  <c r="F22" i="19"/>
  <c r="F73" i="14"/>
  <c r="F23" i="19"/>
  <c r="F74" i="14"/>
  <c r="F24" i="19"/>
  <c r="F75" i="14"/>
  <c r="F25" i="19"/>
  <c r="F76" i="14"/>
  <c r="F26" i="19"/>
  <c r="F77" i="14"/>
  <c r="F27" i="19"/>
  <c r="F78" i="14"/>
  <c r="F28" i="19"/>
  <c r="F29"/>
  <c r="F31"/>
  <c r="F32"/>
  <c r="F33"/>
  <c r="F34"/>
  <c r="F36"/>
  <c r="F81" i="14"/>
  <c r="F37" i="19"/>
  <c r="F38"/>
  <c r="F82" i="14" s="1"/>
  <c r="F39" i="19"/>
  <c r="F41"/>
  <c r="F42"/>
  <c r="C71" i="20"/>
  <c r="C76"/>
  <c r="C18" i="19" s="1"/>
  <c r="C69" i="14"/>
  <c r="D69"/>
  <c r="E69"/>
  <c r="D68"/>
  <c r="E68"/>
  <c r="C68"/>
  <c r="D8" i="20"/>
  <c r="E8"/>
  <c r="E18"/>
  <c r="E80" s="1"/>
  <c r="E47" i="14"/>
  <c r="F88" i="20"/>
  <c r="H87"/>
  <c r="I87"/>
  <c r="J87"/>
  <c r="G87"/>
  <c r="D87"/>
  <c r="E87"/>
  <c r="F86"/>
  <c r="H85"/>
  <c r="I85"/>
  <c r="J85"/>
  <c r="G85"/>
  <c r="F85" s="1"/>
  <c r="D85"/>
  <c r="E85"/>
  <c r="F87"/>
  <c r="D18"/>
  <c r="D49" i="14"/>
  <c r="D41" i="20"/>
  <c r="D50" i="14"/>
  <c r="D68" i="20"/>
  <c r="D61" i="14"/>
  <c r="D80" i="20"/>
  <c r="E49" i="14"/>
  <c r="E41" i="20"/>
  <c r="E50" i="14"/>
  <c r="E68" i="20"/>
  <c r="E61" i="14" s="1"/>
  <c r="H8" i="20"/>
  <c r="I8"/>
  <c r="I17"/>
  <c r="J8"/>
  <c r="G18"/>
  <c r="H18"/>
  <c r="F18" s="1"/>
  <c r="I18"/>
  <c r="J18"/>
  <c r="F42"/>
  <c r="F43"/>
  <c r="F44"/>
  <c r="F45"/>
  <c r="F46"/>
  <c r="F47"/>
  <c r="F48"/>
  <c r="F54"/>
  <c r="F55"/>
  <c r="F56"/>
  <c r="F57"/>
  <c r="F58"/>
  <c r="F59"/>
  <c r="F62"/>
  <c r="F57" i="14" s="1"/>
  <c r="F64" i="20"/>
  <c r="F59" i="14"/>
  <c r="F69" i="20"/>
  <c r="F70"/>
  <c r="F72"/>
  <c r="F63" i="14"/>
  <c r="F75" i="20"/>
  <c r="F66" i="14"/>
  <c r="G41" i="20"/>
  <c r="G53"/>
  <c r="H53"/>
  <c r="I53"/>
  <c r="F53" s="1"/>
  <c r="F52" i="14" s="1"/>
  <c r="J53" i="20"/>
  <c r="G68"/>
  <c r="F68" s="1"/>
  <c r="F61" i="14" s="1"/>
  <c r="H41" i="20"/>
  <c r="F41" s="1"/>
  <c r="F50" i="14" s="1"/>
  <c r="H80" i="20"/>
  <c r="H68"/>
  <c r="I41"/>
  <c r="I68"/>
  <c r="J41"/>
  <c r="J80" s="1"/>
  <c r="J68"/>
  <c r="C80"/>
  <c r="D49"/>
  <c r="D51" i="14" s="1"/>
  <c r="E49" i="20"/>
  <c r="F50"/>
  <c r="F51"/>
  <c r="F52"/>
  <c r="G49"/>
  <c r="H49"/>
  <c r="I49"/>
  <c r="I65"/>
  <c r="I79"/>
  <c r="J49"/>
  <c r="J79" s="1"/>
  <c r="J65"/>
  <c r="D65"/>
  <c r="D79" s="1"/>
  <c r="E65"/>
  <c r="E79" s="1"/>
  <c r="E60" i="14"/>
  <c r="F7" i="20"/>
  <c r="F46" i="14" s="1"/>
  <c r="F48" s="1"/>
  <c r="F61" i="20"/>
  <c r="F56" i="14"/>
  <c r="F63" i="20"/>
  <c r="F58" i="14" s="1"/>
  <c r="F66" i="20"/>
  <c r="F67"/>
  <c r="F73"/>
  <c r="F64" i="14" s="1"/>
  <c r="F74" i="20"/>
  <c r="F65" i="14"/>
  <c r="G65" i="20"/>
  <c r="F65" s="1"/>
  <c r="F60" i="14" s="1"/>
  <c r="H65" i="20"/>
  <c r="H79"/>
  <c r="H17"/>
  <c r="H60" s="1"/>
  <c r="J17"/>
  <c r="J60" s="1"/>
  <c r="J84"/>
  <c r="C79"/>
  <c r="J98"/>
  <c r="I98"/>
  <c r="H98"/>
  <c r="G98"/>
  <c r="E98"/>
  <c r="D98"/>
  <c r="C98"/>
  <c r="I84"/>
  <c r="H84"/>
  <c r="F84"/>
  <c r="F81"/>
  <c r="F78"/>
  <c r="F69" i="14" s="1"/>
  <c r="F77" i="20"/>
  <c r="F68" i="14" s="1"/>
  <c r="F40" i="2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6"/>
  <c r="F15"/>
  <c r="F14"/>
  <c r="F13"/>
  <c r="F12"/>
  <c r="F11"/>
  <c r="F10"/>
  <c r="F9"/>
  <c r="F12" i="19"/>
  <c r="F13"/>
  <c r="F15"/>
  <c r="F16"/>
  <c r="F17"/>
  <c r="G32" i="9"/>
  <c r="G33"/>
  <c r="G34"/>
  <c r="G35"/>
  <c r="AB32"/>
  <c r="AC32"/>
  <c r="AC33"/>
  <c r="AC34"/>
  <c r="AC35"/>
  <c r="AC36"/>
  <c r="AD32"/>
  <c r="AE32"/>
  <c r="AB33"/>
  <c r="AD33"/>
  <c r="AE33"/>
  <c r="AA33"/>
  <c r="AB34"/>
  <c r="AD34"/>
  <c r="AE34"/>
  <c r="AB35"/>
  <c r="AD35"/>
  <c r="AE35"/>
  <c r="L32"/>
  <c r="L33"/>
  <c r="L36" s="1"/>
  <c r="L37" s="1"/>
  <c r="L34"/>
  <c r="L35"/>
  <c r="Q32"/>
  <c r="Q33"/>
  <c r="Q34"/>
  <c r="Q35"/>
  <c r="Q36"/>
  <c r="V32"/>
  <c r="V33"/>
  <c r="V36" s="1"/>
  <c r="V37" s="1"/>
  <c r="V34"/>
  <c r="V35"/>
  <c r="L12" i="10"/>
  <c r="L13"/>
  <c r="L14"/>
  <c r="L15"/>
  <c r="L16"/>
  <c r="L17"/>
  <c r="L18"/>
  <c r="L20"/>
  <c r="L21"/>
  <c r="L22"/>
  <c r="L24"/>
  <c r="L25"/>
  <c r="L11"/>
  <c r="F21" i="19"/>
  <c r="F72" i="14"/>
  <c r="F14" i="19"/>
  <c r="M52" i="9"/>
  <c r="M51"/>
  <c r="M50"/>
  <c r="M49"/>
  <c r="M48"/>
  <c r="M53" s="1"/>
  <c r="M47"/>
  <c r="AB36"/>
  <c r="Z36"/>
  <c r="Y36"/>
  <c r="X36"/>
  <c r="W36"/>
  <c r="U36"/>
  <c r="T36"/>
  <c r="S36"/>
  <c r="R36"/>
  <c r="P36"/>
  <c r="O36"/>
  <c r="N36"/>
  <c r="M36"/>
  <c r="K36"/>
  <c r="J36"/>
  <c r="I36"/>
  <c r="H36"/>
  <c r="F10" i="3"/>
  <c r="F9"/>
  <c r="F7"/>
  <c r="F42" i="18"/>
  <c r="F41"/>
  <c r="F40"/>
  <c r="B55" i="14"/>
  <c r="J23" i="10"/>
  <c r="F129" i="14" s="1"/>
  <c r="E37" i="18"/>
  <c r="C67"/>
  <c r="C89" i="14" s="1"/>
  <c r="D43" i="19"/>
  <c r="D83" i="14"/>
  <c r="F61" i="18"/>
  <c r="E17" i="20"/>
  <c r="E60" s="1"/>
  <c r="F128" i="14"/>
  <c r="N26" i="10"/>
  <c r="N24"/>
  <c r="F17" i="11"/>
  <c r="AA34" i="9"/>
  <c r="AE36"/>
  <c r="AA35"/>
  <c r="AD36"/>
  <c r="E87" i="14"/>
  <c r="I60" i="20"/>
  <c r="C37" i="18"/>
  <c r="E17" i="11"/>
  <c r="E79" i="14"/>
  <c r="F49" i="20"/>
  <c r="F79" s="1"/>
  <c r="F21" i="18"/>
  <c r="F44"/>
  <c r="F6" i="3"/>
  <c r="N19" i="10"/>
  <c r="L19"/>
  <c r="F115" i="14"/>
  <c r="E48"/>
  <c r="E132"/>
  <c r="L26" i="10"/>
  <c r="G17" i="20"/>
  <c r="G60"/>
  <c r="F8"/>
  <c r="F17"/>
  <c r="D47" i="14"/>
  <c r="D48" s="1"/>
  <c r="E7" i="11" s="1"/>
  <c r="D17" i="20"/>
  <c r="D60"/>
  <c r="C43" i="19"/>
  <c r="C83" i="14"/>
  <c r="C80"/>
  <c r="AA32" i="9"/>
  <c r="G36"/>
  <c r="F98" i="20"/>
  <c r="F51" i="14"/>
  <c r="G79" i="20"/>
  <c r="E51" i="14"/>
  <c r="E53" s="1"/>
  <c r="E62" s="1"/>
  <c r="E67" s="1"/>
  <c r="I80" i="20"/>
  <c r="G80"/>
  <c r="F30" i="19"/>
  <c r="F79" i="14"/>
  <c r="G43" i="19"/>
  <c r="F43"/>
  <c r="F83" i="14" s="1"/>
  <c r="G25" i="18"/>
  <c r="G18" s="1"/>
  <c r="F25"/>
  <c r="F39"/>
  <c r="F54"/>
  <c r="F13"/>
  <c r="C87" i="14"/>
  <c r="F47"/>
  <c r="F93"/>
  <c r="G18" i="11" s="1"/>
  <c r="G17"/>
  <c r="F7"/>
  <c r="I83" i="20"/>
  <c r="I89"/>
  <c r="I71"/>
  <c r="I76"/>
  <c r="I18" i="19" s="1"/>
  <c r="AA36" i="9"/>
  <c r="G83" i="20"/>
  <c r="G71"/>
  <c r="G76" s="1"/>
  <c r="G18" i="19" s="1"/>
  <c r="D71" i="20"/>
  <c r="D76"/>
  <c r="D18" i="19" s="1"/>
  <c r="D83" i="20"/>
  <c r="D89" s="1"/>
  <c r="D54" i="14" s="1"/>
  <c r="Q37" i="9"/>
  <c r="G89" i="20"/>
  <c r="G37" i="9"/>
  <c r="AA37" s="1"/>
  <c r="L23" i="10" l="1"/>
  <c r="D124" i="14"/>
  <c r="E124"/>
  <c r="D53"/>
  <c r="E96"/>
  <c r="E97"/>
  <c r="F9" i="11"/>
  <c r="F11"/>
  <c r="F10"/>
  <c r="E95" i="14"/>
  <c r="E71" i="20"/>
  <c r="E76" s="1"/>
  <c r="E18" i="19" s="1"/>
  <c r="E83" i="20"/>
  <c r="E89" s="1"/>
  <c r="E54" i="14" s="1"/>
  <c r="G67" i="18"/>
  <c r="F67" s="1"/>
  <c r="F89" i="14" s="1"/>
  <c r="F52" i="18"/>
  <c r="C88" i="14"/>
  <c r="C91" s="1"/>
  <c r="C68" i="18"/>
  <c r="C71" s="1"/>
  <c r="C129" i="14"/>
  <c r="N23" i="10"/>
  <c r="D37" i="18"/>
  <c r="G37"/>
  <c r="F18"/>
  <c r="H83" i="20"/>
  <c r="H71"/>
  <c r="H76" s="1"/>
  <c r="H18" i="19" s="1"/>
  <c r="G7" i="11"/>
  <c r="E68" i="18"/>
  <c r="E71" s="1"/>
  <c r="E88" i="14"/>
  <c r="E91" s="1"/>
  <c r="F60" i="20"/>
  <c r="F71" s="1"/>
  <c r="F76" s="1"/>
  <c r="F18" i="19" s="1"/>
  <c r="H68" i="18"/>
  <c r="H71" s="1"/>
  <c r="E13" i="11"/>
  <c r="E8"/>
  <c r="D55" i="14"/>
  <c r="J71" i="20"/>
  <c r="J76" s="1"/>
  <c r="J18" i="19" s="1"/>
  <c r="J83" i="20"/>
  <c r="J89" s="1"/>
  <c r="F7" i="18"/>
  <c r="I37"/>
  <c r="I68" s="1"/>
  <c r="I71" s="1"/>
  <c r="F50"/>
  <c r="F88" i="14" s="1"/>
  <c r="F49"/>
  <c r="F53" s="1"/>
  <c r="F62" s="1"/>
  <c r="F67" s="1"/>
  <c r="F80" i="20"/>
  <c r="D8" i="11"/>
  <c r="D13"/>
  <c r="C55" i="14"/>
  <c r="C53"/>
  <c r="C62" s="1"/>
  <c r="C67" s="1"/>
  <c r="D60"/>
  <c r="D62" s="1"/>
  <c r="D67" s="1"/>
  <c r="C93"/>
  <c r="D18" i="11" s="1"/>
  <c r="F95" i="14" l="1"/>
  <c r="G10" i="11"/>
  <c r="F96" i="14"/>
  <c r="F97"/>
  <c r="G11" i="11"/>
  <c r="G9"/>
  <c r="E10"/>
  <c r="E11"/>
  <c r="D97" i="14"/>
  <c r="D95"/>
  <c r="E9" i="11"/>
  <c r="D96" i="14"/>
  <c r="F83" i="20"/>
  <c r="F89" s="1"/>
  <c r="F54" i="14" s="1"/>
  <c r="H89" i="20"/>
  <c r="D87" i="14"/>
  <c r="D91" s="1"/>
  <c r="D68" i="18"/>
  <c r="D71" s="1"/>
  <c r="C97" i="14"/>
  <c r="C95"/>
  <c r="D10" i="11"/>
  <c r="C96" i="14"/>
  <c r="D9" i="11"/>
  <c r="D11"/>
  <c r="G68" i="18"/>
  <c r="G71" s="1"/>
  <c r="F37"/>
  <c r="F13" i="11"/>
  <c r="E55" i="14"/>
  <c r="F8" i="11"/>
  <c r="F55" i="14" l="1"/>
  <c r="G13" i="11"/>
  <c r="G8"/>
  <c r="F68" i="18"/>
  <c r="F71" s="1"/>
  <c r="F87" i="14"/>
  <c r="F91" s="1"/>
</calcChain>
</file>

<file path=xl/sharedStrings.xml><?xml version="1.0" encoding="utf-8"?>
<sst xmlns="http://schemas.openxmlformats.org/spreadsheetml/2006/main" count="1117" uniqueCount="468">
  <si>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</si>
  <si>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</si>
  <si>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</si>
  <si>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</si>
  <si>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</si>
  <si>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</si>
  <si>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</si>
  <si>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</si>
  <si>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</si>
  <si>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</si>
  <si>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</si>
  <si>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</si>
  <si>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</si>
  <si>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</si>
  <si>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</si>
  <si>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</si>
  <si>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</si>
  <si>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</si>
  <si>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</si>
  <si>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</si>
  <si>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(найменування органу, який розглянув фінансовий план)</t>
  </si>
  <si>
    <t>Територія</t>
  </si>
  <si>
    <t>Форма власності</t>
  </si>
  <si>
    <t>Плановий рік (усього)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</si>
  <si>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</si>
  <si>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</si>
  <si>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</si>
  <si>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</si>
  <si>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</si>
  <si>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</si>
  <si>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</si>
  <si>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</si>
  <si>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</si>
  <si>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</si>
  <si>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</si>
  <si>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</si>
  <si>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</si>
  <si>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</si>
  <si>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</si>
  <si>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</si>
  <si>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</si>
  <si>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</si>
  <si>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</si>
  <si>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</si>
  <si>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</si>
  <si>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</si>
  <si>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</si>
  <si>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</si>
  <si>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</si>
  <si>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</si>
  <si>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</si>
  <si>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</si>
  <si>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</si>
  <si>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</si>
  <si>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</si>
  <si>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</si>
  <si>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</si>
  <si>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</si>
  <si>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</si>
  <si>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</si>
  <si>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</si>
  <si>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</si>
  <si>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</si>
  <si>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</si>
  <si>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</si>
  <si>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(найменування органу, з яким погоджено фінансовий план)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</si>
  <si>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</si>
  <si>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</si>
  <si>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</si>
  <si>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</si>
  <si>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</si>
  <si>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</si>
  <si>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</si>
  <si>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</si>
  <si>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</si>
  <si>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</si>
  <si>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</si>
  <si>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</si>
  <si>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ІІІ </t>
  </si>
  <si>
    <t xml:space="preserve">І </t>
  </si>
  <si>
    <t xml:space="preserve">ІІ 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</si>
  <si>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</si>
  <si>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</si>
  <si>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</si>
  <si>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</si>
  <si>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</si>
  <si>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</si>
  <si>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</si>
  <si>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</si>
  <si>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</si>
  <si>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</si>
  <si>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</si>
  <si>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</si>
  <si>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</si>
  <si>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</si>
  <si>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</si>
  <si>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</si>
  <si>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</si>
  <si>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</si>
  <si>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</si>
  <si>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</si>
  <si>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Фактичний показник за _____ минулий рік</t>
  </si>
  <si>
    <t>Плановий показник поточного_____ року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</si>
  <si>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</si>
  <si>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</si>
  <si>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</si>
  <si>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</si>
  <si>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</si>
  <si>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</si>
  <si>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</si>
  <si>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Фактичний показник поточного року за останній звітний період _________________________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</si>
  <si>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</si>
  <si>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</si>
  <si>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</si>
  <si>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</si>
  <si>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</si>
  <si>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</si>
  <si>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</si>
  <si>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</si>
  <si>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</si>
  <si>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</si>
  <si>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</si>
  <si>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</si>
  <si>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</si>
  <si>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</si>
  <si>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</si>
  <si>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</si>
  <si>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</si>
  <si>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</si>
  <si>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</si>
  <si>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</si>
  <si>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 xml:space="preserve">ЗАТВЕРДЖЕНО  </t>
  </si>
  <si>
    <t xml:space="preserve">РОЗГЛЯНУТО  </t>
  </si>
  <si>
    <t>за КОАТУУ</t>
  </si>
  <si>
    <t>за КОПФГ</t>
  </si>
  <si>
    <t xml:space="preserve">за ЄДРПОУ </t>
  </si>
  <si>
    <t>______________________________________</t>
  </si>
  <si>
    <t>у тому числі за основними видами діяльності за КВЕД</t>
  </si>
  <si>
    <t>(найменування підприємства)</t>
  </si>
  <si>
    <t>Плановий рік</t>
  </si>
  <si>
    <t>Рік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</si>
  <si>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</si>
  <si>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</si>
  <si>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</si>
  <si>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</si>
  <si>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</si>
  <si>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</si>
  <si>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</si>
  <si>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</si>
  <si>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</si>
  <si>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</si>
  <si>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</si>
  <si>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</si>
  <si>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Прогноз на поточний рік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</si>
  <si>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</si>
  <si>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</si>
  <si>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</si>
  <si>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</si>
  <si>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</si>
  <si>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</si>
  <si>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</si>
  <si>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</si>
  <si>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</si>
  <si>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</si>
  <si>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</si>
  <si>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</si>
  <si>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</si>
  <si>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</si>
  <si>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</si>
  <si>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</si>
  <si>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</si>
  <si>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</si>
  <si>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</si>
  <si>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</si>
  <si>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</si>
  <si>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</si>
  <si>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</si>
  <si>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</si>
  <si>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</si>
  <si>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</si>
  <si>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</si>
  <si>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</si>
  <si>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</si>
  <si>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</si>
  <si>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</si>
  <si>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</si>
  <si>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</si>
  <si>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</si>
  <si>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</si>
  <si>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</si>
  <si>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</si>
  <si>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</si>
  <si>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</si>
  <si>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</si>
  <si>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</si>
  <si>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</si>
  <si>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</si>
  <si>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>Найменування об’єкта</t>
  </si>
  <si>
    <t xml:space="preserve">                                (посада)</t>
  </si>
  <si>
    <t>_________________________</t>
  </si>
  <si>
    <t>____________________________________________</t>
  </si>
  <si>
    <t>Коди</t>
  </si>
  <si>
    <t>інші операційні витрати (розшифрувати)</t>
  </si>
  <si>
    <t>Неконтрольована частка</t>
  </si>
  <si>
    <t xml:space="preserve">                                                                   (посада)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</si>
  <si>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</si>
  <si>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</si>
  <si>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</si>
  <si>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</si>
  <si>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</si>
  <si>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</si>
  <si>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</si>
  <si>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</si>
  <si>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</si>
  <si>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</si>
  <si>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</si>
  <si>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</si>
  <si>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</si>
  <si>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</si>
  <si>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</si>
  <si>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                    (підпис)</t>
  </si>
  <si>
    <r>
      <t xml:space="preserve">Керівник </t>
    </r>
    <r>
      <rPr>
        <sz val="14"/>
        <rFont val="Times New Roman"/>
        <family val="1"/>
        <charset val="204"/>
      </rPr>
      <t>______________________________</t>
    </r>
  </si>
  <si>
    <t xml:space="preserve">                                     (посада)</t>
  </si>
  <si>
    <t xml:space="preserve">   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</si>
  <si>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</si>
  <si>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</si>
  <si>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</si>
  <si>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</si>
  <si>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Матеріальні витрати, у тому числі: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</si>
  <si>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</si>
  <si>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</si>
  <si>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</si>
  <si>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</si>
  <si>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</si>
  <si>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</si>
  <si>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</si>
  <si>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</si>
  <si>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</si>
  <si>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</si>
  <si>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</si>
  <si>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</si>
  <si>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</si>
  <si>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</si>
  <si>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</si>
  <si>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</si>
  <si>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</si>
  <si>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</si>
  <si>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</si>
  <si>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</si>
  <si>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</si>
  <si>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</si>
  <si>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</si>
  <si>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</si>
  <si>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</si>
  <si>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</si>
  <si>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</si>
  <si>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</si>
  <si>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</si>
  <si>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</si>
  <si>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</si>
  <si>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</si>
  <si>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</si>
  <si>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</si>
  <si>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</si>
  <si>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</si>
  <si>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</si>
  <si>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</si>
  <si>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</si>
  <si>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</si>
  <si>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</si>
  <si>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</si>
  <si>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</si>
  <si>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</si>
  <si>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</si>
  <si>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</si>
  <si>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</si>
  <si>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</si>
  <si>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</si>
  <si>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</si>
  <si>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</si>
  <si>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</si>
  <si>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</si>
  <si>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</si>
  <si>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</si>
  <si>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</si>
  <si>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</si>
  <si>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</si>
  <si>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</si>
  <si>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</si>
  <si>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</si>
  <si>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</si>
  <si>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</si>
  <si>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</si>
  <si>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</si>
  <si>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</si>
  <si>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</si>
  <si>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</si>
  <si>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</si>
  <si>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</si>
  <si>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</si>
  <si>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</si>
  <si>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</si>
  <si>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</si>
  <si>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</si>
  <si>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</si>
  <si>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</si>
  <si>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</si>
  <si>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</si>
  <si>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</si>
  <si>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</si>
  <si>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</si>
  <si>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</si>
  <si>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</si>
  <si>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</si>
  <si>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</si>
  <si>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</si>
  <si>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</si>
  <si>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</si>
  <si>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</si>
  <si>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</si>
  <si>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</si>
  <si>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</si>
  <si>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</si>
  <si>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</si>
  <si>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</si>
  <si>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</si>
  <si>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</si>
  <si>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</si>
  <si>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</si>
  <si>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</si>
  <si>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</si>
  <si>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</si>
  <si>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</si>
  <si>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</si>
  <si>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</si>
  <si>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</si>
  <si>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</si>
  <si>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</si>
  <si>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</si>
  <si>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</si>
  <si>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</si>
  <si>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</si>
  <si>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</si>
  <si>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</si>
  <si>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</si>
  <si>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Плановий рік до плану
поточного року, %</t>
  </si>
  <si>
    <t>Плановий рік до факту
минулого року, %</t>
  </si>
  <si>
    <t>Документ, яким затверджений титул будови,
із зазначенням органу, який його погодив</t>
  </si>
  <si>
    <t>факт
минулого року</t>
  </si>
  <si>
    <t>фінансовий план
поточного року</t>
  </si>
  <si>
    <t>плановий рік</t>
  </si>
  <si>
    <t>ІІІ. Рух грошових коштів (за прямим методом)</t>
  </si>
  <si>
    <t>Фінансовий план
поточного року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</si>
  <si>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</si>
  <si>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</si>
  <si>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</si>
  <si>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</si>
  <si>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</si>
  <si>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</si>
  <si>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</si>
  <si>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</si>
  <si>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</si>
  <si>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</si>
  <si>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</si>
  <si>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</si>
  <si>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</si>
  <si>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</si>
  <si>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</si>
  <si>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</si>
  <si>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</si>
  <si>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</si>
  <si>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</si>
  <si>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</si>
  <si>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Коефіцієнт відношення боргу до EBITDA
(довгострокові зобов'язання, рядок 6030 + поточні зобов'язання, рядок 6040) / EBITDA, рядок 1310</t>
  </si>
  <si>
    <t>Плановий рік до прогнозу на поточний рік, %</t>
  </si>
  <si>
    <t>Чистий фінансовий результат</t>
  </si>
  <si>
    <t>Чистий фінансовий результат, у тому числі:</t>
  </si>
  <si>
    <t>М. П. (посада, П.І.Б., дата, підпис)</t>
  </si>
  <si>
    <t>Одиниця виміру, тис. грн</t>
  </si>
  <si>
    <t xml:space="preserve">Прибуток </t>
  </si>
  <si>
    <t>Збиток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</si>
  <si>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</si>
  <si>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</si>
  <si>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</si>
  <si>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</si>
  <si>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</si>
  <si>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</si>
  <si>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</si>
  <si>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</si>
  <si>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</si>
  <si>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</si>
  <si>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</si>
  <si>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</si>
  <si>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</si>
  <si>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</si>
  <si>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</si>
  <si>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</si>
  <si>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</si>
  <si>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</si>
  <si>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</si>
  <si>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Виручка від реалізації продукції (товарів, робіт, послуг)</t>
  </si>
  <si>
    <t>Цільове фінансування  (розшифрувати)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</si>
  <si>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</si>
  <si>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</si>
  <si>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</si>
  <si>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</si>
  <si>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</si>
  <si>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</si>
  <si>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</si>
  <si>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</si>
  <si>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</si>
  <si>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</si>
  <si>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</si>
  <si>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</si>
  <si>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</si>
  <si>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</si>
  <si>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</si>
  <si>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</si>
  <si>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</si>
  <si>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</si>
  <si>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</si>
  <si>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{Додаток 1 в редакції Наказу Міністерства економічного розвитку і торгівлі № 1394 від 03.11.2015}</t>
  </si>
  <si>
    <t>8. Капітальне будівництво (рядок 4010 таблиці 4)</t>
  </si>
  <si>
    <t xml:space="preserve">  </t>
  </si>
  <si>
    <t>(номер відповідного рішення виконавчого комітету)</t>
  </si>
  <si>
    <t>ПОГОДЖЕНО</t>
  </si>
  <si>
    <t xml:space="preserve">та контролю виконання фінансових планів </t>
  </si>
  <si>
    <t>комунальними унітарними підприємствами та їх об"єднаннями до місцевого бюджету</t>
  </si>
  <si>
    <t xml:space="preserve">      2. Інформація про бізнес підприємства (код рядка 1000 фінансового плану)</t>
  </si>
  <si>
    <t xml:space="preserve">      3. Діючі фінансові зобов'язання підприємства</t>
  </si>
  <si>
    <t xml:space="preserve">      4. Інформація щодо отримання та повернення залучених коштів</t>
  </si>
  <si>
    <t>5. Витрати, пов'язані з використанням власних службових автомобілів (у складі адміністративних витрат, рядок 1031)</t>
  </si>
  <si>
    <t>6. Витрати на оренду службових автомобілів (у складі адміністративних витрат, рядок 1032)</t>
  </si>
  <si>
    <t>7. Джерела капітальних інвестицій</t>
  </si>
  <si>
    <t>Додаток 1</t>
  </si>
  <si>
    <t>комунальних підприємств Білоцерківської міської ради</t>
  </si>
  <si>
    <t>до фінансового плану на ___2019________ рік</t>
  </si>
  <si>
    <t>Надання медичної допомоги за рахунок коштів від державного бюджету по договору з НСЗУ</t>
  </si>
  <si>
    <t>Надання медичної допомоги за рахунок коштів від медичної субвенції з державного бюджету на здійснення видатків у сфері охорони здоровя</t>
  </si>
  <si>
    <t>Надання медичної допомоги за рахунок коштів від  місцевого бюджету на покриття вартості комунальних витрат та енергоносіїв надавача ПМД</t>
  </si>
  <si>
    <t>Плановий ___2019___  рік</t>
  </si>
  <si>
    <t>ВАЗ21101</t>
  </si>
  <si>
    <t>господарчі потреби</t>
  </si>
  <si>
    <t xml:space="preserve">Проведення капітального ремонту амбулаторії загальної практики сімейної медицини за адресо:м.Біа Церква ,вул.Некрасова 80(у т.числі ПКД)на суму </t>
  </si>
  <si>
    <t xml:space="preserve">Придбання гематологічногоаналізатора </t>
  </si>
  <si>
    <t>Придбання легкових автомобілів</t>
  </si>
  <si>
    <t>Оснащення амбулаторії загальної практики сімейної медицини за адресою Некрасова80 та вул.Томилівська 50/2</t>
  </si>
  <si>
    <r>
      <t>Керівник _</t>
    </r>
    <r>
      <rPr>
        <b/>
        <u/>
        <sz val="14"/>
        <rFont val="Times New Roman"/>
        <family val="1"/>
        <charset val="204"/>
      </rPr>
      <t xml:space="preserve">головний лікар </t>
    </r>
    <r>
      <rPr>
        <b/>
        <sz val="14"/>
        <rFont val="Times New Roman"/>
        <family val="1"/>
        <charset val="204"/>
      </rPr>
      <t>_____________________________________</t>
    </r>
    <r>
      <rPr>
        <sz val="14"/>
        <rFont val="Times New Roman"/>
        <family val="1"/>
        <charset val="204"/>
      </rPr>
      <t xml:space="preserve"> </t>
    </r>
  </si>
  <si>
    <r>
      <t>Г.М.Музиченко</t>
    </r>
    <r>
      <rPr>
        <sz val="14"/>
        <rFont val="Times New Roman"/>
        <family val="1"/>
        <charset val="204"/>
      </rPr>
      <t>______________________________________________</t>
    </r>
  </si>
  <si>
    <r>
      <t xml:space="preserve">Керівник </t>
    </r>
    <r>
      <rPr>
        <sz val="14"/>
        <rFont val="Times New Roman"/>
        <family val="1"/>
        <charset val="204"/>
      </rPr>
      <t xml:space="preserve"> головний лікар</t>
    </r>
  </si>
  <si>
    <t>Г.М.Музиченко</t>
  </si>
  <si>
    <r>
      <t xml:space="preserve">Керівник </t>
    </r>
    <r>
      <rPr>
        <sz val="14"/>
        <rFont val="Times New Roman"/>
        <family val="1"/>
        <charset val="204"/>
      </rPr>
      <t>_</t>
    </r>
    <r>
      <rPr>
        <u/>
        <sz val="14"/>
        <rFont val="Times New Roman"/>
        <family val="1"/>
        <charset val="204"/>
      </rPr>
      <t>головний лікар</t>
    </r>
    <r>
      <rPr>
        <sz val="14"/>
        <rFont val="Times New Roman"/>
        <family val="1"/>
        <charset val="204"/>
      </rPr>
      <t>____________________________________</t>
    </r>
  </si>
  <si>
    <t>КНП БМР"Міський  центр первинної медико-санітарної допомоги №2"</t>
  </si>
  <si>
    <t>Комунальне  підприємство</t>
  </si>
  <si>
    <t xml:space="preserve">Управління  охорони здоровя </t>
  </si>
  <si>
    <t>Охорона здоровя</t>
  </si>
  <si>
    <t>Загальна  медична  практика</t>
  </si>
  <si>
    <t>86.21</t>
  </si>
  <si>
    <t>м.Біла Церква. Київської  області</t>
  </si>
  <si>
    <t xml:space="preserve"> вул.Шевченка,69,м.Біла Церква. Київської  області</t>
  </si>
  <si>
    <t>5-16-32;5-13-14</t>
  </si>
  <si>
    <t>Музиченко  Г.М.</t>
  </si>
  <si>
    <t>ФІНАНСОВИЙ ПЛАН ПІДПРИЄМСТВА НА _2019_______ рік</t>
  </si>
  <si>
    <r>
      <t>Керівник</t>
    </r>
    <r>
      <rPr>
        <sz val="14"/>
        <rFont val="Times New Roman"/>
        <family val="1"/>
        <charset val="204"/>
      </rPr>
      <t xml:space="preserve">   Головний  лікар_________________________</t>
    </r>
  </si>
  <si>
    <r>
      <t>Керівник Головний  лікар</t>
    </r>
    <r>
      <rPr>
        <sz val="14"/>
        <rFont val="Times New Roman"/>
        <family val="1"/>
        <charset val="204"/>
      </rPr>
      <t>____________________________</t>
    </r>
  </si>
  <si>
    <t>Г.М.Музиченко______________________________________</t>
  </si>
  <si>
    <r>
      <t xml:space="preserve">                             Керівник </t>
    </r>
    <r>
      <rPr>
        <sz val="14"/>
        <rFont val="Times New Roman"/>
        <family val="1"/>
        <charset val="204"/>
      </rPr>
      <t xml:space="preserve"> Головний  лікар______________________________</t>
    </r>
  </si>
  <si>
    <t>Г.М.Музиченко_________________________________</t>
  </si>
</sst>
</file>

<file path=xl/styles.xml><?xml version="1.0" encoding="utf-8"?>
<styleSheet xmlns="http://schemas.openxmlformats.org/spreadsheetml/2006/main">
  <numFmts count="16">
    <numFmt numFmtId="171" formatCode="_-* #,##0.00\ _г_р_н_._-;\-* #,##0.00\ _г_р_н_._-;_-* &quot;-&quot;??\ _г_р_н_._-;_-@_-"/>
    <numFmt numFmtId="173" formatCode="#,##0&quot;р.&quot;;[Red]\-#,##0&quot;р.&quot;"/>
    <numFmt numFmtId="174" formatCode="#,##0.00&quot;р.&quot;;\-#,##0.00&quot;р.&quot;"/>
    <numFmt numFmtId="179" formatCode="_-* #,##0.00_р_._-;\-* #,##0.00_р_._-;_-* &quot;-&quot;??_р_._-;_-@_-"/>
    <numFmt numFmtId="187" formatCode="_-* #,##0.00_₴_-;\-* #,##0.00_₴_-;_-* &quot;-&quot;??_₴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2" formatCode="_(* #,##0.0_);_(* \(#,##0.0\);_(* &quot;-&quot;??_);_(@_)"/>
    <numFmt numFmtId="203" formatCode="_(* #,##0_);_(* \(#,##0\);_(* &quot;-&quot;??_);_(@_)"/>
    <numFmt numFmtId="204" formatCode="_(* #,##0.0_);_(* \(#,##0.0\);_(* &quot;-&quot;_);_(@_)"/>
  </numFmts>
  <fonts count="7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71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94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95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6" fontId="67" fillId="0" borderId="0" applyFont="0" applyFill="0" applyBorder="0" applyAlignment="0" applyProtection="0"/>
    <xf numFmtId="197" fontId="67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99" fontId="69" fillId="22" borderId="12" applyFill="0" applyBorder="0">
      <alignment horizontal="center" vertical="center" wrapText="1"/>
      <protection locked="0"/>
    </xf>
    <xf numFmtId="194" fontId="70" fillId="0" borderId="0">
      <alignment wrapText="1"/>
    </xf>
    <xf numFmtId="194" fontId="37" fillId="0" borderId="0">
      <alignment wrapText="1"/>
    </xf>
  </cellStyleXfs>
  <cellXfs count="337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7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0" fontId="13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8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8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6" fillId="0" borderId="0" xfId="245" applyFont="1" applyFill="1"/>
    <xf numFmtId="0" fontId="7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11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196" fontId="5" fillId="0" borderId="3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203" fontId="4" fillId="0" borderId="3" xfId="0" applyNumberFormat="1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horizontal="center" vertical="center" wrapText="1"/>
    </xf>
    <xf numFmtId="202" fontId="4" fillId="0" borderId="3" xfId="0" applyNumberFormat="1" applyFont="1" applyFill="1" applyBorder="1" applyAlignment="1">
      <alignment horizontal="center" vertical="center" wrapText="1"/>
    </xf>
    <xf numFmtId="196" fontId="5" fillId="29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8" xfId="0" quotePrefix="1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horizontal="center" vertical="center"/>
    </xf>
    <xf numFmtId="0" fontId="4" fillId="0" borderId="15" xfId="245" applyFont="1" applyFill="1" applyBorder="1" applyAlignment="1">
      <alignment horizontal="left" vertical="center" wrapText="1"/>
    </xf>
    <xf numFmtId="0" fontId="4" fillId="0" borderId="14" xfId="245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4" fillId="0" borderId="19" xfId="0" quotePrefix="1" applyFont="1" applyFill="1" applyBorder="1" applyAlignment="1">
      <alignment horizontal="center" vertical="center"/>
    </xf>
    <xf numFmtId="0" fontId="4" fillId="0" borderId="18" xfId="0" quotePrefix="1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96" fontId="4" fillId="0" borderId="3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96" fontId="4" fillId="27" borderId="3" xfId="0" applyNumberFormat="1" applyFont="1" applyFill="1" applyBorder="1" applyAlignment="1">
      <alignment horizontal="center" vertical="center" wrapText="1"/>
    </xf>
    <xf numFmtId="196" fontId="5" fillId="27" borderId="3" xfId="0" applyNumberFormat="1" applyFont="1" applyFill="1" applyBorder="1" applyAlignment="1">
      <alignment horizontal="center" vertical="center" wrapText="1"/>
    </xf>
    <xf numFmtId="196" fontId="4" fillId="30" borderId="3" xfId="0" applyNumberFormat="1" applyFont="1" applyFill="1" applyBorder="1" applyAlignment="1">
      <alignment horizontal="center" vertical="center" wrapText="1"/>
    </xf>
    <xf numFmtId="196" fontId="4" fillId="26" borderId="3" xfId="0" applyNumberFormat="1" applyFont="1" applyFill="1" applyBorder="1" applyAlignment="1">
      <alignment horizontal="center" vertical="center" wrapText="1"/>
    </xf>
    <xf numFmtId="196" fontId="4" fillId="29" borderId="3" xfId="0" applyNumberFormat="1" applyFont="1" applyFill="1" applyBorder="1" applyAlignment="1">
      <alignment horizontal="center" vertical="center" wrapText="1"/>
    </xf>
    <xf numFmtId="204" fontId="4" fillId="30" borderId="3" xfId="0" applyNumberFormat="1" applyFont="1" applyFill="1" applyBorder="1" applyAlignment="1">
      <alignment horizontal="center" vertical="center" wrapText="1"/>
    </xf>
    <xf numFmtId="0" fontId="4" fillId="26" borderId="15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88" fontId="5" fillId="30" borderId="3" xfId="237" applyNumberFormat="1" applyFont="1" applyFill="1" applyBorder="1" applyAlignment="1">
      <alignment horizontal="center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203" fontId="5" fillId="29" borderId="3" xfId="0" applyNumberFormat="1" applyFont="1" applyFill="1" applyBorder="1" applyAlignment="1">
      <alignment horizontal="center" vertical="center" wrapText="1"/>
    </xf>
    <xf numFmtId="188" fontId="5" fillId="29" borderId="3" xfId="0" applyNumberFormat="1" applyFont="1" applyFill="1" applyBorder="1" applyAlignment="1">
      <alignment horizontal="center" vertical="center" wrapText="1"/>
    </xf>
    <xf numFmtId="196" fontId="5" fillId="31" borderId="3" xfId="0" applyNumberFormat="1" applyFont="1" applyFill="1" applyBorder="1" applyAlignment="1">
      <alignment horizontal="center" vertical="center" wrapText="1"/>
    </xf>
    <xf numFmtId="189" fontId="5" fillId="29" borderId="3" xfId="237" applyNumberFormat="1" applyFont="1" applyFill="1" applyBorder="1" applyAlignment="1">
      <alignment horizontal="center" vertical="center" wrapText="1"/>
    </xf>
    <xf numFmtId="196" fontId="5" fillId="0" borderId="0" xfId="0" applyNumberFormat="1" applyFont="1" applyFill="1" applyBorder="1" applyAlignment="1">
      <alignment horizontal="center" vertical="center" wrapText="1"/>
    </xf>
    <xf numFmtId="204" fontId="4" fillId="0" borderId="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96" fontId="5" fillId="0" borderId="18" xfId="0" applyNumberFormat="1" applyFont="1" applyFill="1" applyBorder="1" applyAlignment="1">
      <alignment horizontal="center" vertical="center" wrapText="1"/>
    </xf>
    <xf numFmtId="196" fontId="4" fillId="27" borderId="18" xfId="0" applyNumberFormat="1" applyFont="1" applyFill="1" applyBorder="1" applyAlignment="1">
      <alignment horizontal="center" vertical="center" wrapText="1"/>
    </xf>
    <xf numFmtId="188" fontId="5" fillId="0" borderId="0" xfId="237" applyNumberFormat="1" applyFont="1" applyFill="1" applyBorder="1" applyAlignment="1">
      <alignment horizontal="center" vertical="center" wrapText="1"/>
    </xf>
    <xf numFmtId="0" fontId="5" fillId="29" borderId="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189" fontId="5" fillId="0" borderId="0" xfId="0" quotePrefix="1" applyNumberFormat="1" applyFont="1" applyFill="1" applyBorder="1" applyAlignment="1">
      <alignment vertical="center" wrapText="1"/>
    </xf>
    <xf numFmtId="0" fontId="73" fillId="0" borderId="3" xfId="0" applyFont="1" applyFill="1" applyBorder="1" applyAlignment="1">
      <alignment horizontal="left" vertical="center" wrapText="1"/>
    </xf>
    <xf numFmtId="203" fontId="4" fillId="29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20" xfId="23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3" xfId="245" applyFont="1" applyFill="1" applyBorder="1" applyAlignment="1">
      <alignment horizontal="left" vertical="center" wrapText="1"/>
    </xf>
    <xf numFmtId="189" fontId="5" fillId="0" borderId="0" xfId="0" quotePrefix="1" applyNumberFormat="1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202" fontId="5" fillId="29" borderId="15" xfId="0" applyNumberFormat="1" applyFont="1" applyFill="1" applyBorder="1" applyAlignment="1">
      <alignment horizontal="center" vertical="center" wrapText="1"/>
    </xf>
    <xf numFmtId="202" fontId="5" fillId="29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202" fontId="5" fillId="0" borderId="15" xfId="0" applyNumberFormat="1" applyFont="1" applyFill="1" applyBorder="1" applyAlignment="1">
      <alignment horizontal="center" vertical="center" wrapText="1"/>
    </xf>
    <xf numFmtId="202" fontId="5" fillId="0" borderId="16" xfId="0" applyNumberFormat="1" applyFont="1" applyFill="1" applyBorder="1" applyAlignment="1">
      <alignment horizontal="center" vertical="center" wrapText="1"/>
    </xf>
    <xf numFmtId="202" fontId="4" fillId="0" borderId="15" xfId="0" applyNumberFormat="1" applyFont="1" applyFill="1" applyBorder="1" applyAlignment="1">
      <alignment horizontal="center" vertical="center" wrapText="1"/>
    </xf>
    <xf numFmtId="202" fontId="4" fillId="0" borderId="16" xfId="0" applyNumberFormat="1" applyFont="1" applyFill="1" applyBorder="1" applyAlignment="1">
      <alignment horizontal="center" vertical="center" wrapText="1"/>
    </xf>
    <xf numFmtId="203" fontId="5" fillId="0" borderId="15" xfId="0" applyNumberFormat="1" applyFont="1" applyFill="1" applyBorder="1" applyAlignment="1">
      <alignment horizontal="center" vertical="center" wrapText="1"/>
    </xf>
    <xf numFmtId="203" fontId="5" fillId="0" borderId="16" xfId="0" applyNumberFormat="1" applyFont="1" applyFill="1" applyBorder="1" applyAlignment="1">
      <alignment horizontal="center" vertical="center" wrapText="1"/>
    </xf>
    <xf numFmtId="202" fontId="4" fillId="29" borderId="15" xfId="0" applyNumberFormat="1" applyFont="1" applyFill="1" applyBorder="1" applyAlignment="1">
      <alignment horizontal="center" vertical="center" wrapText="1"/>
    </xf>
    <xf numFmtId="202" fontId="4" fillId="29" borderId="16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203" fontId="5" fillId="0" borderId="1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203" fontId="4" fillId="29" borderId="15" xfId="0" applyNumberFormat="1" applyFont="1" applyFill="1" applyBorder="1" applyAlignment="1">
      <alignment horizontal="center" vertical="center" wrapText="1"/>
    </xf>
    <xf numFmtId="203" fontId="4" fillId="29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203" fontId="5" fillId="29" borderId="3" xfId="0" applyNumberFormat="1" applyFont="1" applyFill="1" applyBorder="1" applyAlignment="1">
      <alignment horizontal="center" vertical="center" wrapText="1"/>
    </xf>
    <xf numFmtId="189" fontId="5" fillId="0" borderId="15" xfId="0" applyNumberFormat="1" applyFont="1" applyFill="1" applyBorder="1" applyAlignment="1">
      <alignment horizontal="center" vertical="center" wrapText="1"/>
    </xf>
    <xf numFmtId="189" fontId="5" fillId="0" borderId="16" xfId="0" applyNumberFormat="1" applyFont="1" applyFill="1" applyBorder="1" applyAlignment="1">
      <alignment horizontal="center" vertical="center" wrapText="1"/>
    </xf>
    <xf numFmtId="189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03" fontId="11" fillId="0" borderId="15" xfId="0" applyNumberFormat="1" applyFont="1" applyFill="1" applyBorder="1" applyAlignment="1">
      <alignment horizontal="center" vertical="center" wrapText="1"/>
    </xf>
    <xf numFmtId="203" fontId="11" fillId="0" borderId="14" xfId="0" applyNumberFormat="1" applyFont="1" applyFill="1" applyBorder="1" applyAlignment="1">
      <alignment horizontal="center" vertical="center" wrapText="1"/>
    </xf>
    <xf numFmtId="203" fontId="11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202" fontId="11" fillId="0" borderId="15" xfId="0" applyNumberFormat="1" applyFont="1" applyFill="1" applyBorder="1" applyAlignment="1">
      <alignment horizontal="center" vertical="center" wrapText="1"/>
    </xf>
    <xf numFmtId="202" fontId="11" fillId="0" borderId="14" xfId="0" applyNumberFormat="1" applyFont="1" applyFill="1" applyBorder="1" applyAlignment="1">
      <alignment horizontal="center" vertical="center" wrapText="1"/>
    </xf>
    <xf numFmtId="202" fontId="11" fillId="0" borderId="16" xfId="0" applyNumberFormat="1" applyFont="1" applyFill="1" applyBorder="1" applyAlignment="1">
      <alignment horizontal="center" vertical="center" wrapText="1"/>
    </xf>
    <xf numFmtId="202" fontId="71" fillId="0" borderId="15" xfId="0" applyNumberFormat="1" applyFont="1" applyFill="1" applyBorder="1" applyAlignment="1">
      <alignment horizontal="center" vertical="center" wrapText="1"/>
    </xf>
    <xf numFmtId="202" fontId="71" fillId="0" borderId="14" xfId="0" applyNumberFormat="1" applyFont="1" applyFill="1" applyBorder="1" applyAlignment="1">
      <alignment horizontal="center" vertical="center" wrapText="1"/>
    </xf>
    <xf numFmtId="202" fontId="71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203" fontId="4" fillId="29" borderId="14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03" fontId="5" fillId="29" borderId="15" xfId="0" applyNumberFormat="1" applyFont="1" applyFill="1" applyBorder="1" applyAlignment="1">
      <alignment horizontal="center" vertical="center" wrapText="1"/>
    </xf>
    <xf numFmtId="203" fontId="5" fillId="29" borderId="16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right" wrapText="1"/>
    </xf>
    <xf numFmtId="1" fontId="11" fillId="0" borderId="14" xfId="0" applyNumberFormat="1" applyFont="1" applyFill="1" applyBorder="1" applyAlignment="1">
      <alignment horizontal="right" wrapText="1"/>
    </xf>
    <xf numFmtId="1" fontId="11" fillId="0" borderId="16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29" borderId="15" xfId="0" applyNumberFormat="1" applyFont="1" applyFill="1" applyBorder="1" applyAlignment="1">
      <alignment horizontal="right" wrapText="1" shrinkToFit="1"/>
    </xf>
    <xf numFmtId="1" fontId="4" fillId="29" borderId="14" xfId="0" applyNumberFormat="1" applyFont="1" applyFill="1" applyBorder="1" applyAlignment="1">
      <alignment horizontal="right" wrapText="1" shrinkToFit="1"/>
    </xf>
    <xf numFmtId="1" fontId="4" fillId="29" borderId="16" xfId="0" applyNumberFormat="1" applyFont="1" applyFill="1" applyBorder="1" applyAlignment="1">
      <alignment horizontal="right" wrapText="1" shrinkToFit="1"/>
    </xf>
    <xf numFmtId="0" fontId="11" fillId="0" borderId="3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87"/>
  <sheetViews>
    <sheetView tabSelected="1" view="pageBreakPreview" topLeftCell="A19" zoomScale="69" zoomScaleNormal="75" zoomScaleSheetLayoutView="69" workbookViewId="0">
      <selection activeCell="B31" sqref="B31:F31"/>
    </sheetView>
  </sheetViews>
  <sheetFormatPr defaultRowHeight="18.75"/>
  <cols>
    <col min="1" max="1" width="80.5703125" style="3" customWidth="1"/>
    <col min="2" max="2" width="15.28515625" style="29" customWidth="1"/>
    <col min="3" max="3" width="22.7109375" style="29" customWidth="1"/>
    <col min="4" max="4" width="25.42578125" style="29" customWidth="1"/>
    <col min="5" max="5" width="24.42578125" style="29" customWidth="1"/>
    <col min="6" max="6" width="20.85546875" style="3" customWidth="1"/>
    <col min="7" max="9" width="16.7109375" style="3" customWidth="1"/>
    <col min="10" max="10" width="18.140625" style="3" customWidth="1"/>
    <col min="11" max="11" width="10" style="3" customWidth="1"/>
    <col min="12" max="12" width="9.5703125" style="3" customWidth="1"/>
    <col min="13" max="14" width="9.140625" style="3"/>
    <col min="15" max="15" width="10.5703125" style="3" customWidth="1"/>
    <col min="16" max="16384" width="9.140625" style="3"/>
  </cols>
  <sheetData>
    <row r="1" spans="1:10" ht="18.75" customHeight="1">
      <c r="A1" s="3" t="s">
        <v>132</v>
      </c>
      <c r="B1" s="25"/>
      <c r="D1" s="3"/>
      <c r="E1" s="3" t="s">
        <v>434</v>
      </c>
    </row>
    <row r="2" spans="1:10">
      <c r="B2" s="25"/>
      <c r="D2" s="3"/>
      <c r="E2" s="3" t="s">
        <v>114</v>
      </c>
    </row>
    <row r="3" spans="1:10" ht="18" customHeight="1">
      <c r="A3" s="201"/>
      <c r="B3" s="202"/>
      <c r="D3" s="25"/>
      <c r="E3" s="3" t="s">
        <v>426</v>
      </c>
    </row>
    <row r="4" spans="1:10" ht="44.25" customHeight="1">
      <c r="A4" s="29" t="s">
        <v>20</v>
      </c>
      <c r="D4" s="25"/>
      <c r="E4" s="204" t="s">
        <v>435</v>
      </c>
      <c r="F4" s="204"/>
      <c r="G4" s="204"/>
      <c r="J4" s="59"/>
    </row>
    <row r="5" spans="1:10" ht="18.75" customHeight="1">
      <c r="A5" s="48"/>
      <c r="B5" s="48"/>
      <c r="D5" s="25"/>
      <c r="E5" s="25"/>
      <c r="F5" s="25"/>
      <c r="G5" s="198"/>
      <c r="H5" s="198"/>
      <c r="I5" s="86"/>
      <c r="J5" s="86"/>
    </row>
    <row r="6" spans="1:10" ht="18.75" customHeight="1">
      <c r="A6" s="29"/>
      <c r="D6" s="25"/>
      <c r="E6" s="25"/>
      <c r="F6" s="25"/>
      <c r="G6" s="86"/>
      <c r="H6" s="86"/>
      <c r="I6" s="86"/>
      <c r="J6" s="86"/>
    </row>
    <row r="7" spans="1:10" ht="18.75" customHeight="1">
      <c r="A7" s="29"/>
      <c r="D7" s="25"/>
      <c r="E7" s="25"/>
      <c r="F7" s="25"/>
      <c r="G7" s="86"/>
      <c r="H7" s="86"/>
      <c r="I7" s="86"/>
      <c r="J7" s="86"/>
    </row>
    <row r="8" spans="1:10" ht="18.75" customHeight="1">
      <c r="A8" s="199" t="s">
        <v>377</v>
      </c>
      <c r="B8" s="199"/>
      <c r="D8" s="25"/>
      <c r="E8" s="25"/>
      <c r="F8" s="25"/>
      <c r="G8" s="198"/>
      <c r="H8" s="198"/>
      <c r="I8" s="198"/>
      <c r="J8" s="198"/>
    </row>
    <row r="9" spans="1:10" ht="18.75" customHeight="1">
      <c r="E9" s="2" t="s">
        <v>131</v>
      </c>
      <c r="F9" s="2"/>
      <c r="G9" s="2"/>
      <c r="H9" s="2"/>
    </row>
    <row r="10" spans="1:10">
      <c r="A10" s="86" t="s">
        <v>425</v>
      </c>
      <c r="C10" s="5"/>
      <c r="D10" s="31"/>
      <c r="E10" s="177"/>
      <c r="F10" s="177"/>
      <c r="G10" s="177"/>
      <c r="H10" s="177"/>
    </row>
    <row r="11" spans="1:10" ht="18.75" customHeight="1">
      <c r="A11" s="203"/>
      <c r="B11" s="203"/>
      <c r="C11" s="50"/>
      <c r="D11" s="50"/>
      <c r="E11" s="87" t="s">
        <v>424</v>
      </c>
      <c r="F11" s="87"/>
      <c r="G11" s="87"/>
      <c r="H11" s="87"/>
    </row>
    <row r="12" spans="1:10" ht="20.25" customHeight="1">
      <c r="A12" s="200" t="s">
        <v>65</v>
      </c>
      <c r="B12" s="200"/>
      <c r="D12" s="3"/>
      <c r="E12" s="177"/>
      <c r="F12" s="177"/>
      <c r="G12" s="177"/>
      <c r="H12" s="177"/>
    </row>
    <row r="13" spans="1:10" ht="19.5" customHeight="1">
      <c r="A13" s="207"/>
      <c r="B13" s="207"/>
      <c r="E13" s="87" t="s">
        <v>423</v>
      </c>
      <c r="F13" s="87"/>
      <c r="G13" s="87"/>
      <c r="H13" s="87"/>
    </row>
    <row r="14" spans="1:10" ht="19.5" customHeight="1">
      <c r="A14" s="29"/>
      <c r="E14" s="177"/>
      <c r="F14" s="177"/>
      <c r="G14" s="177"/>
      <c r="H14" s="177"/>
    </row>
    <row r="15" spans="1:10" ht="19.5" customHeight="1">
      <c r="A15" s="200"/>
      <c r="B15" s="200"/>
      <c r="C15" s="5"/>
      <c r="D15" s="25"/>
      <c r="E15" s="25"/>
      <c r="F15" s="25"/>
      <c r="G15" s="204"/>
      <c r="H15" s="204"/>
      <c r="I15" s="204"/>
      <c r="J15" s="204"/>
    </row>
    <row r="16" spans="1:10" ht="16.5" customHeight="1">
      <c r="A16" s="199" t="s">
        <v>377</v>
      </c>
      <c r="B16" s="199"/>
      <c r="C16" s="5"/>
      <c r="D16" s="25"/>
      <c r="E16" s="25"/>
      <c r="F16" s="25"/>
      <c r="G16" s="86"/>
      <c r="H16" s="86"/>
      <c r="I16" s="86"/>
      <c r="J16" s="86"/>
    </row>
    <row r="17" spans="1:10" ht="16.5" customHeight="1">
      <c r="A17" s="29"/>
      <c r="C17" s="5"/>
      <c r="D17" s="25"/>
      <c r="E17" s="25"/>
      <c r="F17" s="25"/>
      <c r="G17" s="86"/>
      <c r="H17" s="86"/>
      <c r="I17" s="86"/>
      <c r="J17" s="86"/>
    </row>
    <row r="18" spans="1:10" ht="18.75" customHeight="1">
      <c r="A18" s="199"/>
      <c r="B18" s="199"/>
      <c r="D18" s="25"/>
      <c r="E18" s="3" t="s">
        <v>377</v>
      </c>
    </row>
    <row r="19" spans="1:10" ht="15.75" customHeight="1">
      <c r="D19" s="25"/>
      <c r="E19" s="25"/>
      <c r="F19" s="25"/>
      <c r="I19" s="29"/>
      <c r="J19" s="29"/>
    </row>
    <row r="20" spans="1:10" ht="15.75" customHeight="1">
      <c r="A20" s="204"/>
      <c r="B20" s="208"/>
      <c r="F20" s="2"/>
      <c r="G20" s="29"/>
      <c r="H20" s="29"/>
      <c r="I20" s="29"/>
      <c r="J20" s="29"/>
    </row>
    <row r="21" spans="1:10">
      <c r="A21" s="199"/>
      <c r="B21" s="199"/>
      <c r="E21" s="3"/>
    </row>
    <row r="22" spans="1:10" ht="21" customHeight="1">
      <c r="B22" s="3"/>
      <c r="C22" s="5"/>
      <c r="D22" s="58"/>
      <c r="E22" s="58"/>
      <c r="F22" s="58"/>
    </row>
    <row r="23" spans="1:10" ht="21" customHeight="1">
      <c r="B23" s="3"/>
      <c r="C23" s="5"/>
      <c r="D23" s="58"/>
      <c r="E23" s="58"/>
      <c r="F23" s="58"/>
      <c r="H23" s="62"/>
      <c r="I23" s="62"/>
      <c r="J23" s="62"/>
    </row>
    <row r="24" spans="1:10">
      <c r="B24" s="5"/>
      <c r="C24" s="5"/>
      <c r="D24" s="5"/>
      <c r="E24" s="5"/>
      <c r="F24" s="5"/>
      <c r="G24" s="29"/>
      <c r="H24" s="29"/>
      <c r="I24" s="29"/>
      <c r="J24" s="29"/>
    </row>
    <row r="25" spans="1:10" ht="20.100000000000001" customHeight="1">
      <c r="A25" s="84"/>
      <c r="B25" s="52"/>
      <c r="C25" s="52"/>
      <c r="D25" s="52"/>
      <c r="E25" s="51"/>
      <c r="F25" s="85"/>
      <c r="G25" s="44" t="s">
        <v>140</v>
      </c>
      <c r="H25" s="7" t="s">
        <v>201</v>
      </c>
    </row>
    <row r="26" spans="1:10" ht="20.100000000000001" customHeight="1">
      <c r="A26" s="66" t="s">
        <v>14</v>
      </c>
      <c r="B26" s="182" t="s">
        <v>452</v>
      </c>
      <c r="C26" s="182"/>
      <c r="D26" s="182"/>
      <c r="E26" s="182"/>
      <c r="F26" s="183"/>
      <c r="G26" s="18" t="s">
        <v>135</v>
      </c>
      <c r="H26" s="7">
        <v>1994600</v>
      </c>
    </row>
    <row r="27" spans="1:10" ht="20.100000000000001" customHeight="1">
      <c r="A27" s="66" t="s">
        <v>15</v>
      </c>
      <c r="B27" s="182" t="s">
        <v>453</v>
      </c>
      <c r="C27" s="182"/>
      <c r="D27" s="182"/>
      <c r="E27" s="182"/>
      <c r="F27" s="183"/>
      <c r="G27" s="18" t="s">
        <v>134</v>
      </c>
      <c r="H27" s="7">
        <v>150</v>
      </c>
    </row>
    <row r="28" spans="1:10" ht="20.100000000000001" customHeight="1">
      <c r="A28" s="66" t="s">
        <v>21</v>
      </c>
      <c r="B28" s="182" t="s">
        <v>458</v>
      </c>
      <c r="C28" s="182"/>
      <c r="D28" s="182"/>
      <c r="E28" s="182"/>
      <c r="F28" s="183"/>
      <c r="G28" s="18" t="s">
        <v>133</v>
      </c>
      <c r="H28" s="7">
        <v>3210300000</v>
      </c>
    </row>
    <row r="29" spans="1:10" ht="20.100000000000001" customHeight="1">
      <c r="A29" s="66" t="s">
        <v>73</v>
      </c>
      <c r="B29" s="182" t="s">
        <v>454</v>
      </c>
      <c r="C29" s="182"/>
      <c r="D29" s="182"/>
      <c r="E29" s="182"/>
      <c r="F29" s="183"/>
      <c r="G29" s="18" t="s">
        <v>9</v>
      </c>
      <c r="H29" s="7">
        <v>7</v>
      </c>
    </row>
    <row r="30" spans="1:10" ht="20.100000000000001" customHeight="1">
      <c r="A30" s="66" t="s">
        <v>17</v>
      </c>
      <c r="B30" s="182" t="s">
        <v>455</v>
      </c>
      <c r="C30" s="182"/>
      <c r="D30" s="182"/>
      <c r="E30" s="182"/>
      <c r="F30" s="183"/>
      <c r="G30" s="18" t="s">
        <v>8</v>
      </c>
      <c r="H30" s="7"/>
    </row>
    <row r="31" spans="1:10" ht="20.100000000000001" customHeight="1">
      <c r="A31" s="66" t="s">
        <v>16</v>
      </c>
      <c r="B31" s="182" t="s">
        <v>456</v>
      </c>
      <c r="C31" s="182"/>
      <c r="D31" s="182"/>
      <c r="E31" s="182"/>
      <c r="F31" s="183"/>
      <c r="G31" s="96" t="s">
        <v>10</v>
      </c>
      <c r="H31" s="7" t="s">
        <v>457</v>
      </c>
    </row>
    <row r="32" spans="1:10" ht="20.100000000000001" customHeight="1">
      <c r="A32" s="66" t="s">
        <v>378</v>
      </c>
      <c r="B32" s="52"/>
      <c r="C32" s="52"/>
      <c r="D32" s="52"/>
      <c r="E32" s="186" t="s">
        <v>170</v>
      </c>
      <c r="F32" s="186"/>
      <c r="G32" s="88"/>
      <c r="H32" s="13"/>
    </row>
    <row r="33" spans="1:10" ht="20.100000000000001" customHeight="1">
      <c r="A33" s="66" t="s">
        <v>22</v>
      </c>
      <c r="B33" s="52"/>
      <c r="C33" s="52"/>
      <c r="D33" s="52"/>
      <c r="E33" s="186" t="s">
        <v>171</v>
      </c>
      <c r="F33" s="186"/>
      <c r="G33" s="88"/>
      <c r="H33" s="13"/>
    </row>
    <row r="34" spans="1:10" ht="20.100000000000001" customHeight="1">
      <c r="A34" s="66" t="s">
        <v>113</v>
      </c>
      <c r="B34" s="52"/>
      <c r="C34" s="52"/>
      <c r="D34" s="52">
        <v>273</v>
      </c>
      <c r="E34" s="52"/>
      <c r="F34" s="52"/>
      <c r="G34" s="52"/>
      <c r="H34" s="88"/>
      <c r="I34" s="59"/>
      <c r="J34" s="59"/>
    </row>
    <row r="35" spans="1:10" ht="20.100000000000001" customHeight="1">
      <c r="A35" s="66" t="s">
        <v>11</v>
      </c>
      <c r="B35" s="182" t="s">
        <v>459</v>
      </c>
      <c r="C35" s="182"/>
      <c r="D35" s="182"/>
      <c r="E35" s="182"/>
      <c r="F35" s="183"/>
      <c r="G35" s="51"/>
      <c r="H35" s="85"/>
    </row>
    <row r="36" spans="1:10" ht="20.100000000000001" customHeight="1">
      <c r="A36" s="66" t="s">
        <v>12</v>
      </c>
      <c r="B36" s="186" t="s">
        <v>460</v>
      </c>
      <c r="C36" s="186"/>
      <c r="D36" s="186"/>
      <c r="E36" s="186"/>
      <c r="F36" s="186"/>
      <c r="G36" s="52"/>
      <c r="H36" s="88"/>
      <c r="I36" s="59"/>
      <c r="J36" s="59"/>
    </row>
    <row r="37" spans="1:10" ht="20.100000000000001" customHeight="1">
      <c r="A37" s="66" t="s">
        <v>13</v>
      </c>
      <c r="B37" s="186" t="s">
        <v>461</v>
      </c>
      <c r="C37" s="186"/>
      <c r="D37" s="186"/>
      <c r="E37" s="186"/>
      <c r="F37" s="186"/>
      <c r="G37" s="51"/>
      <c r="H37" s="51"/>
    </row>
    <row r="38" spans="1:10">
      <c r="A38" s="191" t="s">
        <v>462</v>
      </c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9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</row>
    <row r="40" spans="1:10">
      <c r="A40" s="191" t="s">
        <v>178</v>
      </c>
      <c r="B40" s="191"/>
      <c r="C40" s="191"/>
      <c r="D40" s="191"/>
      <c r="E40" s="191"/>
      <c r="F40" s="191"/>
      <c r="G40" s="191"/>
      <c r="H40" s="191"/>
      <c r="I40" s="191"/>
      <c r="J40" s="191"/>
    </row>
    <row r="41" spans="1:10" ht="12" customHeight="1">
      <c r="B41" s="31"/>
      <c r="C41" s="5"/>
      <c r="D41" s="31"/>
      <c r="E41" s="31"/>
      <c r="F41" s="31"/>
      <c r="G41" s="31"/>
      <c r="H41" s="31"/>
      <c r="I41" s="31"/>
      <c r="J41" s="31"/>
    </row>
    <row r="42" spans="1:10" ht="31.5" customHeight="1">
      <c r="A42" s="206" t="s">
        <v>208</v>
      </c>
      <c r="B42" s="197" t="s">
        <v>18</v>
      </c>
      <c r="C42" s="194" t="s">
        <v>33</v>
      </c>
      <c r="D42" s="194" t="s">
        <v>37</v>
      </c>
      <c r="E42" s="192" t="s">
        <v>153</v>
      </c>
      <c r="F42" s="197" t="s">
        <v>139</v>
      </c>
      <c r="G42" s="187"/>
      <c r="H42" s="187"/>
      <c r="I42" s="187"/>
      <c r="J42" s="187"/>
    </row>
    <row r="43" spans="1:10" ht="54.75" customHeight="1">
      <c r="A43" s="206"/>
      <c r="B43" s="197"/>
      <c r="C43" s="195"/>
      <c r="D43" s="195"/>
      <c r="E43" s="193"/>
      <c r="F43" s="197"/>
      <c r="G43" s="62"/>
      <c r="H43" s="62"/>
      <c r="I43" s="62"/>
      <c r="J43" s="62"/>
    </row>
    <row r="44" spans="1:10" ht="20.100000000000001" customHeight="1">
      <c r="A44" s="7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62"/>
      <c r="H44" s="62"/>
      <c r="I44" s="62"/>
      <c r="J44" s="62"/>
    </row>
    <row r="45" spans="1:10" ht="24.95" customHeight="1">
      <c r="A45" s="184" t="s">
        <v>104</v>
      </c>
      <c r="B45" s="184"/>
      <c r="C45" s="184"/>
      <c r="D45" s="184"/>
      <c r="E45" s="184"/>
      <c r="F45" s="184"/>
      <c r="G45" s="185"/>
      <c r="H45" s="185"/>
      <c r="I45" s="185"/>
      <c r="J45" s="185"/>
    </row>
    <row r="46" spans="1:10" ht="20.100000000000001" customHeight="1">
      <c r="A46" s="99" t="s">
        <v>179</v>
      </c>
      <c r="B46" s="7">
        <v>1000</v>
      </c>
      <c r="C46" s="120">
        <f>'I. Фін результат'!C7</f>
        <v>0</v>
      </c>
      <c r="D46" s="120">
        <f>'I. Фін результат'!D7</f>
        <v>40297</v>
      </c>
      <c r="E46" s="120">
        <f>'I. Фін результат'!E7</f>
        <v>40297</v>
      </c>
      <c r="F46" s="120">
        <f>'I. Фін результат'!F7</f>
        <v>53478</v>
      </c>
      <c r="G46" s="170"/>
      <c r="H46" s="170"/>
      <c r="I46" s="170"/>
      <c r="J46" s="170"/>
    </row>
    <row r="47" spans="1:10" ht="20.100000000000001" customHeight="1">
      <c r="A47" s="99" t="s">
        <v>158</v>
      </c>
      <c r="B47" s="7">
        <v>1010</v>
      </c>
      <c r="C47" s="120">
        <f>'I. Фін результат'!C8</f>
        <v>0</v>
      </c>
      <c r="D47" s="120">
        <f>'I. Фін результат'!D8</f>
        <v>36683</v>
      </c>
      <c r="E47" s="120">
        <f>'I. Фін результат'!E8</f>
        <v>36683</v>
      </c>
      <c r="F47" s="120">
        <f>'I. Фін результат'!F8</f>
        <v>57086.5</v>
      </c>
      <c r="G47" s="170"/>
      <c r="H47" s="170"/>
      <c r="I47" s="170"/>
      <c r="J47" s="170"/>
    </row>
    <row r="48" spans="1:10" ht="20.100000000000001" customHeight="1">
      <c r="A48" s="100" t="s">
        <v>226</v>
      </c>
      <c r="B48" s="7">
        <v>1020</v>
      </c>
      <c r="C48" s="154">
        <f>SUM(C46:C47)</f>
        <v>0</v>
      </c>
      <c r="D48" s="154">
        <f>SUM(D46:D47)</f>
        <v>76980</v>
      </c>
      <c r="E48" s="154">
        <f>SUM(E46:E47)</f>
        <v>76980</v>
      </c>
      <c r="F48" s="154">
        <f>SUM(F46:F47)</f>
        <v>110564.5</v>
      </c>
      <c r="G48" s="150"/>
      <c r="H48" s="150"/>
      <c r="I48" s="150"/>
      <c r="J48" s="150"/>
    </row>
    <row r="49" spans="1:10" ht="20.100000000000001" customHeight="1">
      <c r="A49" s="99" t="s">
        <v>142</v>
      </c>
      <c r="B49" s="7">
        <v>1030</v>
      </c>
      <c r="C49" s="120">
        <f>'I. Фін результат'!C18</f>
        <v>0</v>
      </c>
      <c r="D49" s="120">
        <f>'I. Фін результат'!D18</f>
        <v>3614</v>
      </c>
      <c r="E49" s="120">
        <f>'I. Фін результат'!E18</f>
        <v>3614</v>
      </c>
      <c r="F49" s="120">
        <f>'I. Фін результат'!F18</f>
        <v>3533</v>
      </c>
      <c r="G49" s="170"/>
      <c r="H49" s="170"/>
      <c r="I49" s="170"/>
      <c r="J49" s="170"/>
    </row>
    <row r="50" spans="1:10" ht="20.100000000000001" customHeight="1">
      <c r="A50" s="99" t="s">
        <v>141</v>
      </c>
      <c r="B50" s="7">
        <v>1060</v>
      </c>
      <c r="C50" s="120">
        <f>'I. Фін результат'!C41</f>
        <v>0</v>
      </c>
      <c r="D50" s="120">
        <f>'I. Фін результат'!D41</f>
        <v>0</v>
      </c>
      <c r="E50" s="120">
        <f>'I. Фін результат'!E41</f>
        <v>0</v>
      </c>
      <c r="F50" s="120">
        <f>'I. Фін результат'!F41</f>
        <v>0</v>
      </c>
      <c r="G50" s="170"/>
      <c r="H50" s="170"/>
      <c r="I50" s="170"/>
      <c r="J50" s="170"/>
    </row>
    <row r="51" spans="1:10" ht="20.100000000000001" customHeight="1">
      <c r="A51" s="99" t="s">
        <v>253</v>
      </c>
      <c r="B51" s="7">
        <v>1070</v>
      </c>
      <c r="C51" s="120">
        <f>'I. Фін результат'!C49</f>
        <v>0</v>
      </c>
      <c r="D51" s="120">
        <f>'I. Фін результат'!D49</f>
        <v>27</v>
      </c>
      <c r="E51" s="120">
        <f>'I. Фін результат'!E49</f>
        <v>27</v>
      </c>
      <c r="F51" s="120">
        <f>'I. Фін результат'!F49</f>
        <v>34</v>
      </c>
      <c r="G51" s="170"/>
      <c r="H51" s="170"/>
      <c r="I51" s="170"/>
      <c r="J51" s="170"/>
    </row>
    <row r="52" spans="1:10" ht="20.100000000000001" customHeight="1">
      <c r="A52" s="99" t="s">
        <v>31</v>
      </c>
      <c r="B52" s="7">
        <v>1080</v>
      </c>
      <c r="C52" s="120">
        <f>'I. Фін результат'!C53</f>
        <v>0</v>
      </c>
      <c r="D52" s="120">
        <f>'I. Фін результат'!D53</f>
        <v>27</v>
      </c>
      <c r="E52" s="120">
        <f>'I. Фін результат'!E53</f>
        <v>27</v>
      </c>
      <c r="F52" s="120">
        <f>'I. Фін результат'!F53</f>
        <v>34</v>
      </c>
      <c r="G52" s="170"/>
      <c r="H52" s="170"/>
      <c r="I52" s="170"/>
      <c r="J52" s="170"/>
    </row>
    <row r="53" spans="1:10" ht="20.100000000000001" customHeight="1">
      <c r="A53" s="47" t="s">
        <v>4</v>
      </c>
      <c r="B53" s="7">
        <v>1100</v>
      </c>
      <c r="C53" s="154">
        <f>SUM(C48:C52)</f>
        <v>0</v>
      </c>
      <c r="D53" s="154">
        <f>SUM(D48:D52)</f>
        <v>80648</v>
      </c>
      <c r="E53" s="154">
        <f>SUM(E48:E52)</f>
        <v>80648</v>
      </c>
      <c r="F53" s="154">
        <f>SUM(F48:F52)</f>
        <v>114165.5</v>
      </c>
      <c r="G53" s="150"/>
      <c r="H53" s="150"/>
      <c r="I53" s="150"/>
      <c r="J53" s="150"/>
    </row>
    <row r="54" spans="1:10" ht="20.100000000000001" customHeight="1">
      <c r="A54" s="101" t="s">
        <v>143</v>
      </c>
      <c r="B54" s="7">
        <v>1310</v>
      </c>
      <c r="C54" s="149" t="e">
        <f>'I. Фін результат'!C89</f>
        <v>#VALUE!</v>
      </c>
      <c r="D54" s="149">
        <f>'I. Фін результат'!D89</f>
        <v>80648</v>
      </c>
      <c r="E54" s="149">
        <f>'I. Фін результат'!E89</f>
        <v>80648</v>
      </c>
      <c r="F54" s="149">
        <f>'I. Фін результат'!F89</f>
        <v>121307.5</v>
      </c>
      <c r="G54" s="170"/>
      <c r="H54" s="170"/>
      <c r="I54" s="170"/>
      <c r="J54" s="170"/>
    </row>
    <row r="55" spans="1:10" ht="20.100000000000001" customHeight="1">
      <c r="A55" s="101" t="s">
        <v>193</v>
      </c>
      <c r="B55" s="7">
        <f>' V. Коефіцієнти'!B8</f>
        <v>5010</v>
      </c>
      <c r="C55" s="159" t="e">
        <f>(C54/C46)*100</f>
        <v>#VALUE!</v>
      </c>
      <c r="D55" s="159">
        <f>(D54/D46)*100</f>
        <v>200.13400501278008</v>
      </c>
      <c r="E55" s="159">
        <f>(E54/E46)*100</f>
        <v>200.13400501278008</v>
      </c>
      <c r="F55" s="159">
        <f>(F54/F46)*100</f>
        <v>226.83626912001196</v>
      </c>
      <c r="G55" s="171"/>
      <c r="H55" s="171"/>
      <c r="I55" s="171"/>
      <c r="J55" s="171"/>
    </row>
    <row r="56" spans="1:10" ht="20.100000000000001" customHeight="1">
      <c r="A56" s="9" t="s">
        <v>254</v>
      </c>
      <c r="B56" s="10">
        <v>1110</v>
      </c>
      <c r="C56" s="120">
        <f>'I. Фін результат'!C61</f>
        <v>0</v>
      </c>
      <c r="D56" s="120">
        <f>'I. Фін результат'!D61</f>
        <v>0</v>
      </c>
      <c r="E56" s="120">
        <f>'I. Фін результат'!E61</f>
        <v>0</v>
      </c>
      <c r="F56" s="120">
        <f>'I. Фін результат'!F61</f>
        <v>0</v>
      </c>
      <c r="G56" s="170"/>
      <c r="H56" s="170"/>
      <c r="I56" s="170"/>
      <c r="J56" s="170"/>
    </row>
    <row r="57" spans="1:10" ht="20.100000000000001" customHeight="1">
      <c r="A57" s="9" t="s">
        <v>255</v>
      </c>
      <c r="B57" s="10">
        <v>1120</v>
      </c>
      <c r="C57" s="120" t="str">
        <f>'I. Фін результат'!C62</f>
        <v>(    )</v>
      </c>
      <c r="D57" s="120" t="str">
        <f>'I. Фін результат'!D62</f>
        <v>(    )</v>
      </c>
      <c r="E57" s="120" t="str">
        <f>'I. Фін результат'!E62</f>
        <v>(    )</v>
      </c>
      <c r="F57" s="120">
        <f>'I. Фін результат'!F62</f>
        <v>0</v>
      </c>
      <c r="G57" s="170"/>
      <c r="H57" s="170"/>
      <c r="I57" s="170"/>
      <c r="J57" s="170"/>
    </row>
    <row r="58" spans="1:10" ht="20.100000000000001" customHeight="1">
      <c r="A58" s="9" t="s">
        <v>256</v>
      </c>
      <c r="B58" s="10">
        <v>1130</v>
      </c>
      <c r="C58" s="120">
        <f>'I. Фін результат'!C63</f>
        <v>0</v>
      </c>
      <c r="D58" s="120">
        <f>'I. Фін результат'!D63</f>
        <v>0</v>
      </c>
      <c r="E58" s="120">
        <f>'I. Фін результат'!E63</f>
        <v>0</v>
      </c>
      <c r="F58" s="120">
        <f>'I. Фін результат'!F63</f>
        <v>0</v>
      </c>
      <c r="G58" s="170"/>
      <c r="H58" s="170"/>
      <c r="I58" s="170"/>
      <c r="J58" s="170"/>
    </row>
    <row r="59" spans="1:10" ht="20.100000000000001" customHeight="1">
      <c r="A59" s="9" t="s">
        <v>257</v>
      </c>
      <c r="B59" s="10">
        <v>1140</v>
      </c>
      <c r="C59" s="120" t="str">
        <f>'I. Фін результат'!C64</f>
        <v>(    )</v>
      </c>
      <c r="D59" s="120" t="str">
        <f>'I. Фін результат'!D64</f>
        <v>(    )</v>
      </c>
      <c r="E59" s="120" t="str">
        <f>'I. Фін результат'!E64</f>
        <v>(    )</v>
      </c>
      <c r="F59" s="120">
        <f>'I. Фін результат'!F64</f>
        <v>0</v>
      </c>
      <c r="G59" s="170"/>
      <c r="H59" s="170"/>
      <c r="I59" s="170"/>
      <c r="J59" s="170"/>
    </row>
    <row r="60" spans="1:10" ht="20.100000000000001" customHeight="1">
      <c r="A60" s="9" t="s">
        <v>259</v>
      </c>
      <c r="B60" s="10">
        <v>1150</v>
      </c>
      <c r="C60" s="120">
        <f>'I. Фін результат'!C65</f>
        <v>0</v>
      </c>
      <c r="D60" s="120">
        <f>'I. Фін результат'!D65</f>
        <v>0</v>
      </c>
      <c r="E60" s="120">
        <f>'I. Фін результат'!E65</f>
        <v>0</v>
      </c>
      <c r="F60" s="120">
        <f>'I. Фін результат'!F65</f>
        <v>7142</v>
      </c>
      <c r="G60" s="170"/>
      <c r="H60" s="170"/>
      <c r="I60" s="170"/>
      <c r="J60" s="170"/>
    </row>
    <row r="61" spans="1:10" ht="20.100000000000001" customHeight="1">
      <c r="A61" s="99" t="s">
        <v>260</v>
      </c>
      <c r="B61" s="7">
        <v>1160</v>
      </c>
      <c r="C61" s="120">
        <f>'I. Фін результат'!C68</f>
        <v>0</v>
      </c>
      <c r="D61" s="120">
        <f>'I. Фін результат'!D68</f>
        <v>0</v>
      </c>
      <c r="E61" s="120">
        <f>'I. Фін результат'!E68</f>
        <v>0</v>
      </c>
      <c r="F61" s="120">
        <f>'I. Фін результат'!F68</f>
        <v>0</v>
      </c>
      <c r="G61" s="170"/>
      <c r="H61" s="170"/>
      <c r="I61" s="170"/>
      <c r="J61" s="170"/>
    </row>
    <row r="62" spans="1:10" ht="20.100000000000001" customHeight="1">
      <c r="A62" s="101" t="s">
        <v>103</v>
      </c>
      <c r="B62" s="7">
        <v>1170</v>
      </c>
      <c r="C62" s="154">
        <f>SUM(C53, C56:C61)</f>
        <v>0</v>
      </c>
      <c r="D62" s="154">
        <f>SUM(D53, D56:D61)</f>
        <v>80648</v>
      </c>
      <c r="E62" s="154">
        <f>SUM(E53, E56:E61)</f>
        <v>80648</v>
      </c>
      <c r="F62" s="154">
        <f>SUM(F53, F56:F61)</f>
        <v>121307.5</v>
      </c>
      <c r="G62" s="150"/>
      <c r="H62" s="150"/>
      <c r="I62" s="150"/>
      <c r="J62" s="150"/>
    </row>
    <row r="63" spans="1:10" ht="20.100000000000001" customHeight="1">
      <c r="A63" s="9" t="s">
        <v>261</v>
      </c>
      <c r="B63" s="8">
        <v>1180</v>
      </c>
      <c r="C63" s="120" t="str">
        <f>'I. Фін результат'!C72</f>
        <v>(    )</v>
      </c>
      <c r="D63" s="120" t="str">
        <f>'I. Фін результат'!D72</f>
        <v>(    )</v>
      </c>
      <c r="E63" s="120" t="str">
        <f>'I. Фін результат'!E72</f>
        <v>(    )</v>
      </c>
      <c r="F63" s="120">
        <f>'I. Фін результат'!F72</f>
        <v>0</v>
      </c>
      <c r="G63" s="170"/>
      <c r="H63" s="170"/>
      <c r="I63" s="170"/>
      <c r="J63" s="170"/>
    </row>
    <row r="64" spans="1:10" ht="20.100000000000001" customHeight="1">
      <c r="A64" s="9" t="s">
        <v>262</v>
      </c>
      <c r="B64" s="8">
        <v>1181</v>
      </c>
      <c r="C64" s="120">
        <f>'I. Фін результат'!C73</f>
        <v>0</v>
      </c>
      <c r="D64" s="120">
        <f>'I. Фін результат'!D73</f>
        <v>0</v>
      </c>
      <c r="E64" s="120">
        <f>'I. Фін результат'!E73</f>
        <v>0</v>
      </c>
      <c r="F64" s="120">
        <f>'I. Фін результат'!F73</f>
        <v>0</v>
      </c>
      <c r="G64" s="170"/>
      <c r="H64" s="170"/>
      <c r="I64" s="170"/>
      <c r="J64" s="170"/>
    </row>
    <row r="65" spans="1:10" ht="20.100000000000001" customHeight="1">
      <c r="A65" s="9" t="s">
        <v>263</v>
      </c>
      <c r="B65" s="10">
        <v>1190</v>
      </c>
      <c r="C65" s="120">
        <f>'I. Фін результат'!C74</f>
        <v>0</v>
      </c>
      <c r="D65" s="120">
        <f>'I. Фін результат'!D74</f>
        <v>0</v>
      </c>
      <c r="E65" s="120">
        <f>'I. Фін результат'!E74</f>
        <v>0</v>
      </c>
      <c r="F65" s="120">
        <f>'I. Фін результат'!F74</f>
        <v>0</v>
      </c>
      <c r="G65" s="170"/>
      <c r="H65" s="170"/>
      <c r="I65" s="170"/>
      <c r="J65" s="170"/>
    </row>
    <row r="66" spans="1:10" ht="20.100000000000001" customHeight="1">
      <c r="A66" s="9" t="s">
        <v>264</v>
      </c>
      <c r="B66" s="7">
        <v>1191</v>
      </c>
      <c r="C66" s="120" t="str">
        <f>'I. Фін результат'!C75</f>
        <v>(    )</v>
      </c>
      <c r="D66" s="120" t="str">
        <f>'I. Фін результат'!D75</f>
        <v>(    )</v>
      </c>
      <c r="E66" s="120" t="str">
        <f>'I. Фін результат'!E75</f>
        <v>(    )</v>
      </c>
      <c r="F66" s="120">
        <f>'I. Фін результат'!F75</f>
        <v>0</v>
      </c>
      <c r="G66" s="170"/>
      <c r="H66" s="170"/>
      <c r="I66" s="170"/>
      <c r="J66" s="170"/>
    </row>
    <row r="67" spans="1:10" ht="20.100000000000001" customHeight="1">
      <c r="A67" s="47" t="s">
        <v>375</v>
      </c>
      <c r="B67" s="7">
        <v>1200</v>
      </c>
      <c r="C67" s="154">
        <f>SUM(C62:C66)</f>
        <v>0</v>
      </c>
      <c r="D67" s="154">
        <f>SUM(D62:D66)</f>
        <v>80648</v>
      </c>
      <c r="E67" s="154">
        <f>SUM(E62:E66)</f>
        <v>80648</v>
      </c>
      <c r="F67" s="154">
        <f>SUM(F62:F66)</f>
        <v>121307.5</v>
      </c>
      <c r="G67" s="150"/>
      <c r="H67" s="150"/>
      <c r="I67" s="150"/>
      <c r="J67" s="150"/>
    </row>
    <row r="68" spans="1:10" ht="20.100000000000001" customHeight="1">
      <c r="A68" s="9" t="s">
        <v>379</v>
      </c>
      <c r="B68" s="10">
        <v>1201</v>
      </c>
      <c r="C68" s="120">
        <f>'I. Фін результат'!C77</f>
        <v>0</v>
      </c>
      <c r="D68" s="120">
        <f>'I. Фін результат'!D77</f>
        <v>0</v>
      </c>
      <c r="E68" s="120">
        <f>'I. Фін результат'!E77</f>
        <v>0</v>
      </c>
      <c r="F68" s="120">
        <f>'I. Фін результат'!F77</f>
        <v>0</v>
      </c>
      <c r="G68" s="170"/>
      <c r="H68" s="170"/>
      <c r="I68" s="170"/>
      <c r="J68" s="170"/>
    </row>
    <row r="69" spans="1:10" ht="20.100000000000001" customHeight="1">
      <c r="A69" s="172" t="s">
        <v>380</v>
      </c>
      <c r="B69" s="133">
        <v>1202</v>
      </c>
      <c r="C69" s="173" t="str">
        <f>'I. Фін результат'!C78</f>
        <v>(    )</v>
      </c>
      <c r="D69" s="173" t="str">
        <f>'I. Фін результат'!D78</f>
        <v>(    )</v>
      </c>
      <c r="E69" s="173" t="str">
        <f>'I. Фін результат'!E78</f>
        <v>(    )</v>
      </c>
      <c r="F69" s="173">
        <f>'I. Фін результат'!F78</f>
        <v>0</v>
      </c>
      <c r="G69" s="170"/>
      <c r="H69" s="170"/>
      <c r="I69" s="170"/>
      <c r="J69" s="170"/>
    </row>
    <row r="70" spans="1:10" ht="24.95" customHeight="1">
      <c r="A70" s="191" t="s">
        <v>147</v>
      </c>
      <c r="B70" s="191"/>
      <c r="C70" s="191"/>
      <c r="D70" s="191"/>
      <c r="E70" s="191"/>
      <c r="F70" s="191"/>
      <c r="G70" s="191"/>
      <c r="H70" s="191"/>
      <c r="I70" s="191"/>
      <c r="J70" s="191"/>
    </row>
    <row r="71" spans="1:10" ht="37.5">
      <c r="A71" s="68" t="s">
        <v>356</v>
      </c>
      <c r="B71" s="7">
        <v>2110</v>
      </c>
      <c r="C71" s="149">
        <f>'ІІ. Розр. з бюджетом'!C20</f>
        <v>0</v>
      </c>
      <c r="D71" s="149">
        <f>'ІІ. Розр. з бюджетом'!D20</f>
        <v>0</v>
      </c>
      <c r="E71" s="149">
        <f>'ІІ. Розр. з бюджетом'!E20</f>
        <v>0</v>
      </c>
      <c r="F71" s="149">
        <f>'ІІ. Розр. з бюджетом'!F20</f>
        <v>0</v>
      </c>
      <c r="G71" s="170"/>
      <c r="H71" s="170"/>
      <c r="I71" s="170"/>
      <c r="J71" s="170"/>
    </row>
    <row r="72" spans="1:10">
      <c r="A72" s="9" t="s">
        <v>314</v>
      </c>
      <c r="B72" s="7">
        <v>2111</v>
      </c>
      <c r="C72" s="120">
        <f>'ІІ. Розр. з бюджетом'!C21</f>
        <v>0</v>
      </c>
      <c r="D72" s="120">
        <f>'ІІ. Розр. з бюджетом'!D21</f>
        <v>0</v>
      </c>
      <c r="E72" s="120">
        <f>'ІІ. Розр. з бюджетом'!E21</f>
        <v>0</v>
      </c>
      <c r="F72" s="120">
        <f>'ІІ. Розр. з бюджетом'!F21</f>
        <v>0</v>
      </c>
      <c r="G72" s="170"/>
      <c r="H72" s="170"/>
      <c r="I72" s="170"/>
      <c r="J72" s="170"/>
    </row>
    <row r="73" spans="1:10" ht="37.5">
      <c r="A73" s="9" t="s">
        <v>381</v>
      </c>
      <c r="B73" s="7">
        <v>2112</v>
      </c>
      <c r="C73" s="120">
        <f>'ІІ. Розр. з бюджетом'!C22</f>
        <v>0</v>
      </c>
      <c r="D73" s="120">
        <f>'ІІ. Розр. з бюджетом'!D22</f>
        <v>0</v>
      </c>
      <c r="E73" s="120">
        <f>'ІІ. Розр. з бюджетом'!E22</f>
        <v>0</v>
      </c>
      <c r="F73" s="120">
        <f>'ІІ. Розр. з бюджетом'!F22</f>
        <v>0</v>
      </c>
      <c r="G73" s="170"/>
      <c r="H73" s="170"/>
      <c r="I73" s="170"/>
      <c r="J73" s="170"/>
    </row>
    <row r="74" spans="1:10" ht="37.5">
      <c r="A74" s="54" t="s">
        <v>382</v>
      </c>
      <c r="B74" s="8">
        <v>2113</v>
      </c>
      <c r="C74" s="120" t="str">
        <f>'ІІ. Розр. з бюджетом'!C23</f>
        <v>(    )</v>
      </c>
      <c r="D74" s="120" t="str">
        <f>'ІІ. Розр. з бюджетом'!D23</f>
        <v>(    )</v>
      </c>
      <c r="E74" s="120" t="str">
        <f>'ІІ. Розр. з бюджетом'!E23</f>
        <v>(    )</v>
      </c>
      <c r="F74" s="120">
        <f>'ІІ. Розр. з бюджетом'!F23</f>
        <v>0</v>
      </c>
      <c r="G74" s="170"/>
      <c r="H74" s="170"/>
      <c r="I74" s="170"/>
      <c r="J74" s="170"/>
    </row>
    <row r="75" spans="1:10">
      <c r="A75" s="54" t="s">
        <v>90</v>
      </c>
      <c r="B75" s="60">
        <v>2114</v>
      </c>
      <c r="C75" s="120">
        <f>'ІІ. Розр. з бюджетом'!C24</f>
        <v>0</v>
      </c>
      <c r="D75" s="120">
        <f>'ІІ. Розр. з бюджетом'!D24</f>
        <v>0</v>
      </c>
      <c r="E75" s="120">
        <f>'ІІ. Розр. з бюджетом'!E24</f>
        <v>0</v>
      </c>
      <c r="F75" s="120">
        <f>'ІІ. Розр. з бюджетом'!F24</f>
        <v>0</v>
      </c>
      <c r="G75" s="170"/>
      <c r="H75" s="170"/>
      <c r="I75" s="170"/>
      <c r="J75" s="170"/>
    </row>
    <row r="76" spans="1:10" ht="37.5">
      <c r="A76" s="54" t="s">
        <v>360</v>
      </c>
      <c r="B76" s="60">
        <v>2115</v>
      </c>
      <c r="C76" s="120">
        <f>'ІІ. Розр. з бюджетом'!C25</f>
        <v>0</v>
      </c>
      <c r="D76" s="120">
        <f>'ІІ. Розр. з бюджетом'!D25</f>
        <v>0</v>
      </c>
      <c r="E76" s="120">
        <f>'ІІ. Розр. з бюджетом'!E25</f>
        <v>0</v>
      </c>
      <c r="F76" s="120">
        <f>'ІІ. Розр. з бюджетом'!F25</f>
        <v>0</v>
      </c>
      <c r="G76" s="170"/>
      <c r="H76" s="170"/>
      <c r="I76" s="170"/>
      <c r="J76" s="170"/>
    </row>
    <row r="77" spans="1:10">
      <c r="A77" s="98" t="s">
        <v>111</v>
      </c>
      <c r="B77" s="8">
        <v>2116</v>
      </c>
      <c r="C77" s="120">
        <f>'ІІ. Розр. з бюджетом'!C26</f>
        <v>0</v>
      </c>
      <c r="D77" s="120">
        <f>'ІІ. Розр. з бюджетом'!D26</f>
        <v>0</v>
      </c>
      <c r="E77" s="120">
        <f>'ІІ. Розр. з бюджетом'!E26</f>
        <v>0</v>
      </c>
      <c r="F77" s="120">
        <f>'ІІ. Розр. з бюджетом'!F26</f>
        <v>0</v>
      </c>
      <c r="G77" s="170"/>
      <c r="H77" s="170"/>
      <c r="I77" s="170"/>
      <c r="J77" s="170"/>
    </row>
    <row r="78" spans="1:10">
      <c r="A78" s="98" t="s">
        <v>383</v>
      </c>
      <c r="B78" s="8">
        <v>2117</v>
      </c>
      <c r="C78" s="120">
        <f>'ІІ. Розр. з бюджетом'!C27</f>
        <v>0</v>
      </c>
      <c r="D78" s="120">
        <f>'ІІ. Розр. з бюджетом'!D27</f>
        <v>0</v>
      </c>
      <c r="E78" s="120">
        <f>'ІІ. Розр. з бюджетом'!E27</f>
        <v>0</v>
      </c>
      <c r="F78" s="120">
        <f>'ІІ. Розр. з бюджетом'!F27</f>
        <v>0</v>
      </c>
      <c r="G78" s="170"/>
      <c r="H78" s="170"/>
      <c r="I78" s="170"/>
      <c r="J78" s="170"/>
    </row>
    <row r="79" spans="1:10" ht="37.5">
      <c r="A79" s="97" t="s">
        <v>357</v>
      </c>
      <c r="B79" s="8">
        <v>2120</v>
      </c>
      <c r="C79" s="149">
        <f>'ІІ. Розр. з бюджетом'!C30</f>
        <v>0</v>
      </c>
      <c r="D79" s="149">
        <f>'ІІ. Розр. з бюджетом'!D30</f>
        <v>5023</v>
      </c>
      <c r="E79" s="149">
        <f>'ІІ. Розр. з бюджетом'!E30</f>
        <v>5023</v>
      </c>
      <c r="F79" s="149">
        <f>'ІІ. Розр. з бюджетом'!F30</f>
        <v>7182</v>
      </c>
      <c r="G79" s="170"/>
      <c r="H79" s="170"/>
      <c r="I79" s="170"/>
      <c r="J79" s="170"/>
    </row>
    <row r="80" spans="1:10" ht="37.5">
      <c r="A80" s="97" t="s">
        <v>361</v>
      </c>
      <c r="B80" s="8">
        <v>2130</v>
      </c>
      <c r="C80" s="149">
        <f>'ІІ. Розр. з бюджетом'!C35</f>
        <v>0</v>
      </c>
      <c r="D80" s="149">
        <f>'ІІ. Розр. з бюджетом'!D35</f>
        <v>6558</v>
      </c>
      <c r="E80" s="149">
        <f>'ІІ. Розр. з бюджетом'!E35</f>
        <v>6558</v>
      </c>
      <c r="F80" s="149">
        <f>'ІІ. Розр. з бюджетом'!F35</f>
        <v>9378</v>
      </c>
      <c r="G80" s="170"/>
      <c r="H80" s="170"/>
      <c r="I80" s="170"/>
      <c r="J80" s="170"/>
    </row>
    <row r="81" spans="1:10" ht="75">
      <c r="A81" s="98" t="s">
        <v>384</v>
      </c>
      <c r="B81" s="8">
        <v>2131</v>
      </c>
      <c r="C81" s="120">
        <f>'ІІ. Розр. з бюджетом'!C36</f>
        <v>0</v>
      </c>
      <c r="D81" s="120">
        <f>'ІІ. Розр. з бюджетом'!D36</f>
        <v>0</v>
      </c>
      <c r="E81" s="120">
        <f>'ІІ. Розр. з бюджетом'!E36</f>
        <v>0</v>
      </c>
      <c r="F81" s="120">
        <f>'ІІ. Розр. з бюджетом'!F36</f>
        <v>0</v>
      </c>
      <c r="G81" s="170"/>
      <c r="H81" s="170"/>
      <c r="I81" s="170"/>
      <c r="J81" s="170"/>
    </row>
    <row r="82" spans="1:10" ht="37.5">
      <c r="A82" s="98" t="s">
        <v>362</v>
      </c>
      <c r="B82" s="8">
        <v>2133</v>
      </c>
      <c r="C82" s="120">
        <f>'ІІ. Розр. з бюджетом'!C38</f>
        <v>0</v>
      </c>
      <c r="D82" s="120">
        <f>'ІІ. Розр. з бюджетом'!D38</f>
        <v>6139</v>
      </c>
      <c r="E82" s="120">
        <f>'ІІ. Розр. з бюджетом'!E38</f>
        <v>6139</v>
      </c>
      <c r="F82" s="120">
        <f>'ІІ. Розр. з бюджетом'!F38</f>
        <v>8779</v>
      </c>
      <c r="G82" s="170"/>
      <c r="H82" s="170"/>
      <c r="I82" s="170"/>
      <c r="J82" s="170"/>
    </row>
    <row r="83" spans="1:10" ht="25.5" customHeight="1">
      <c r="A83" s="97" t="s">
        <v>358</v>
      </c>
      <c r="B83" s="8">
        <v>2200</v>
      </c>
      <c r="C83" s="149">
        <f>'ІІ. Розр. з бюджетом'!C43</f>
        <v>0</v>
      </c>
      <c r="D83" s="149">
        <f>'ІІ. Розр. з бюджетом'!D43</f>
        <v>11581</v>
      </c>
      <c r="E83" s="149">
        <f>'ІІ. Розр. з бюджетом'!E43</f>
        <v>11581</v>
      </c>
      <c r="F83" s="149">
        <f>'ІІ. Розр. з бюджетом'!F43</f>
        <v>16560</v>
      </c>
      <c r="G83" s="170"/>
      <c r="H83" s="170"/>
      <c r="I83" s="170"/>
      <c r="J83" s="170"/>
    </row>
    <row r="84" spans="1:10" ht="24.95" customHeight="1">
      <c r="A84" s="188" t="s">
        <v>146</v>
      </c>
      <c r="B84" s="205"/>
      <c r="C84" s="188"/>
      <c r="D84" s="188"/>
      <c r="E84" s="188"/>
      <c r="F84" s="188"/>
      <c r="G84" s="189"/>
      <c r="H84" s="189"/>
      <c r="I84" s="189"/>
      <c r="J84" s="189"/>
    </row>
    <row r="85" spans="1:10" ht="20.100000000000001" customHeight="1">
      <c r="A85" s="127" t="s">
        <v>265</v>
      </c>
      <c r="B85" s="10">
        <v>3405</v>
      </c>
      <c r="C85" s="149">
        <f>'ІІІ. Рух грош. коштів'!C69</f>
        <v>0</v>
      </c>
      <c r="D85" s="149">
        <f>'ІІІ. Рух грош. коштів'!D69</f>
        <v>0</v>
      </c>
      <c r="E85" s="149">
        <f>'ІІІ. Рух грош. коштів'!E69</f>
        <v>0</v>
      </c>
      <c r="F85" s="149">
        <f>'ІІІ. Рух грош. коштів'!F69</f>
        <v>0</v>
      </c>
      <c r="G85" s="37"/>
      <c r="H85" s="37"/>
      <c r="I85" s="37"/>
      <c r="J85" s="37"/>
    </row>
    <row r="86" spans="1:10" ht="20.100000000000001" customHeight="1">
      <c r="A86" s="98" t="s">
        <v>353</v>
      </c>
      <c r="B86" s="128">
        <v>3030</v>
      </c>
      <c r="C86" s="120">
        <f>'ІІІ. Рух грош. коштів'!C11</f>
        <v>0</v>
      </c>
      <c r="D86" s="120">
        <f>'ІІІ. Рух грош. коштів'!D11</f>
        <v>27915</v>
      </c>
      <c r="E86" s="120">
        <f>'ІІІ. Рух грош. коштів'!E11</f>
        <v>27915</v>
      </c>
      <c r="F86" s="120">
        <f>'ІІІ. Рух грош. коштів'!F11</f>
        <v>1302.2</v>
      </c>
      <c r="G86" s="170"/>
      <c r="H86" s="170"/>
      <c r="I86" s="170"/>
      <c r="J86" s="170"/>
    </row>
    <row r="87" spans="1:10" ht="20.100000000000001" customHeight="1">
      <c r="A87" s="98" t="s">
        <v>266</v>
      </c>
      <c r="B87" s="128">
        <v>3195</v>
      </c>
      <c r="C87" s="120">
        <f>'ІІІ. Рух грош. коштів'!C37</f>
        <v>0</v>
      </c>
      <c r="D87" s="120">
        <f>'ІІІ. Рух грош. коштів'!D37</f>
        <v>80648</v>
      </c>
      <c r="E87" s="120">
        <f>'ІІІ. Рух грош. коштів'!E37</f>
        <v>80648</v>
      </c>
      <c r="F87" s="120">
        <f>'ІІІ. Рух грош. коштів'!F37</f>
        <v>107024.5</v>
      </c>
      <c r="G87" s="37"/>
      <c r="H87" s="37"/>
      <c r="I87" s="37"/>
      <c r="J87" s="37"/>
    </row>
    <row r="88" spans="1:10" ht="20.100000000000001" customHeight="1">
      <c r="A88" s="98" t="s">
        <v>150</v>
      </c>
      <c r="B88" s="128">
        <v>3295</v>
      </c>
      <c r="C88" s="120">
        <f>'ІІІ. Рух грош. коштів'!C50</f>
        <v>0</v>
      </c>
      <c r="D88" s="120">
        <f>'ІІІ. Рух грош. коштів'!D50</f>
        <v>8222</v>
      </c>
      <c r="E88" s="120">
        <f>'ІІІ. Рух грош. коштів'!E50</f>
        <v>8222</v>
      </c>
      <c r="F88" s="120">
        <f>'ІІІ. Рух грош. коштів'!F50</f>
        <v>5160</v>
      </c>
      <c r="G88" s="37"/>
      <c r="H88" s="37"/>
      <c r="I88" s="37"/>
      <c r="J88" s="37"/>
    </row>
    <row r="89" spans="1:10" ht="20.100000000000001" customHeight="1">
      <c r="A89" s="98" t="s">
        <v>267</v>
      </c>
      <c r="B89" s="10">
        <v>3395</v>
      </c>
      <c r="C89" s="120">
        <f>'ІІІ. Рух грош. коштів'!C67</f>
        <v>0</v>
      </c>
      <c r="D89" s="120">
        <f>'ІІІ. Рух грош. коштів'!D67</f>
        <v>0</v>
      </c>
      <c r="E89" s="120">
        <f>'ІІІ. Рух грош. коштів'!E67</f>
        <v>0</v>
      </c>
      <c r="F89" s="120">
        <f>'ІІІ. Рух грош. коштів'!F67</f>
        <v>0</v>
      </c>
      <c r="G89" s="37"/>
      <c r="H89" s="37"/>
      <c r="I89" s="37"/>
      <c r="J89" s="37"/>
    </row>
    <row r="90" spans="1:10" ht="20.100000000000001" customHeight="1">
      <c r="A90" s="98" t="s">
        <v>155</v>
      </c>
      <c r="B90" s="10">
        <v>3410</v>
      </c>
      <c r="C90" s="120">
        <f>'ІІІ. Рух грош. коштів'!C70</f>
        <v>0</v>
      </c>
      <c r="D90" s="120">
        <f>'ІІІ. Рух грош. коштів'!D70</f>
        <v>0</v>
      </c>
      <c r="E90" s="120">
        <f>'ІІІ. Рух грош. коштів'!E70</f>
        <v>0</v>
      </c>
      <c r="F90" s="120">
        <f>'ІІІ. Рух грош. коштів'!F70</f>
        <v>0</v>
      </c>
      <c r="G90" s="37"/>
      <c r="H90" s="37"/>
      <c r="I90" s="37"/>
      <c r="J90" s="37"/>
    </row>
    <row r="91" spans="1:10" ht="20.100000000000001" customHeight="1">
      <c r="A91" s="129" t="s">
        <v>268</v>
      </c>
      <c r="B91" s="128">
        <v>3415</v>
      </c>
      <c r="C91" s="174">
        <f>SUM(C85,C87:C90)</f>
        <v>0</v>
      </c>
      <c r="D91" s="174">
        <f>SUM(D85,D87:D90)</f>
        <v>88870</v>
      </c>
      <c r="E91" s="174">
        <f>SUM(E85,E87:E90)</f>
        <v>88870</v>
      </c>
      <c r="F91" s="174">
        <f>SUM(F85,F87:F90)</f>
        <v>112184.5</v>
      </c>
      <c r="G91" s="37"/>
      <c r="H91" s="37"/>
      <c r="I91" s="37"/>
      <c r="J91" s="37"/>
    </row>
    <row r="92" spans="1:10" ht="24.95" customHeight="1">
      <c r="A92" s="196" t="s">
        <v>184</v>
      </c>
      <c r="B92" s="196"/>
      <c r="C92" s="196"/>
      <c r="D92" s="196"/>
      <c r="E92" s="196"/>
      <c r="F92" s="196"/>
      <c r="G92" s="196"/>
      <c r="H92" s="196"/>
      <c r="I92" s="196"/>
      <c r="J92" s="196"/>
    </row>
    <row r="93" spans="1:10" ht="20.100000000000001" customHeight="1">
      <c r="A93" s="98" t="s">
        <v>183</v>
      </c>
      <c r="B93" s="10">
        <v>4000</v>
      </c>
      <c r="C93" s="120">
        <f>'IV. Кап. інвестиції'!C6</f>
        <v>0</v>
      </c>
      <c r="D93" s="120">
        <f>'IV. Кап. інвестиції'!D6</f>
        <v>4111</v>
      </c>
      <c r="E93" s="120">
        <f>'IV. Кап. інвестиції'!E6</f>
        <v>4111</v>
      </c>
      <c r="F93" s="120">
        <f>'IV. Кап. інвестиції'!F6</f>
        <v>2580</v>
      </c>
      <c r="G93" s="170"/>
      <c r="H93" s="170"/>
      <c r="I93" s="170"/>
      <c r="J93" s="170"/>
    </row>
    <row r="94" spans="1:10" ht="24.95" customHeight="1">
      <c r="A94" s="210" t="s">
        <v>187</v>
      </c>
      <c r="B94" s="210"/>
      <c r="C94" s="210"/>
      <c r="D94" s="210"/>
      <c r="E94" s="210"/>
      <c r="F94" s="210"/>
      <c r="G94" s="211"/>
      <c r="H94" s="211"/>
      <c r="I94" s="211"/>
      <c r="J94" s="211"/>
    </row>
    <row r="95" spans="1:10" ht="19.5" customHeight="1">
      <c r="A95" s="130" t="s">
        <v>269</v>
      </c>
      <c r="B95" s="131">
        <v>5040</v>
      </c>
      <c r="C95" s="162" t="e">
        <f>(C67/C46)*100</f>
        <v>#DIV/0!</v>
      </c>
      <c r="D95" s="162">
        <f>(D67/D46)*100</f>
        <v>200.13400501278008</v>
      </c>
      <c r="E95" s="162">
        <f>(E67/E46)*100</f>
        <v>200.13400501278008</v>
      </c>
      <c r="F95" s="162">
        <f>(F67/F46)*100</f>
        <v>226.83626912001196</v>
      </c>
      <c r="G95" s="175"/>
      <c r="H95" s="175"/>
      <c r="I95" s="175"/>
      <c r="J95" s="175"/>
    </row>
    <row r="96" spans="1:10" ht="20.100000000000001" customHeight="1">
      <c r="A96" s="130" t="s">
        <v>270</v>
      </c>
      <c r="B96" s="131">
        <v>5020</v>
      </c>
      <c r="C96" s="162" t="e">
        <f>(C67/C107)*100</f>
        <v>#DIV/0!</v>
      </c>
      <c r="D96" s="162" t="e">
        <f>(D67/D107)*100</f>
        <v>#DIV/0!</v>
      </c>
      <c r="E96" s="162" t="e">
        <f>(E67/E107)*100</f>
        <v>#DIV/0!</v>
      </c>
      <c r="F96" s="162" t="e">
        <f>(F67/F107)*100</f>
        <v>#DIV/0!</v>
      </c>
      <c r="G96" s="37"/>
      <c r="H96" s="37"/>
      <c r="I96" s="37"/>
      <c r="J96" s="37"/>
    </row>
    <row r="97" spans="1:10" ht="20.100000000000001" customHeight="1">
      <c r="A97" s="98" t="s">
        <v>271</v>
      </c>
      <c r="B97" s="7">
        <v>5030</v>
      </c>
      <c r="C97" s="162" t="e">
        <f>(C67/C113)*100</f>
        <v>#DIV/0!</v>
      </c>
      <c r="D97" s="162" t="e">
        <f>(D67/D113)*100</f>
        <v>#DIV/0!</v>
      </c>
      <c r="E97" s="162" t="e">
        <f>(E67/E113)*100</f>
        <v>#DIV/0!</v>
      </c>
      <c r="F97" s="162" t="e">
        <f>(F67/F113)*100</f>
        <v>#DIV/0!</v>
      </c>
      <c r="G97" s="37"/>
      <c r="H97" s="37"/>
      <c r="I97" s="37"/>
      <c r="J97" s="37"/>
    </row>
    <row r="98" spans="1:10" ht="20.100000000000001" customHeight="1">
      <c r="A98" s="132" t="s">
        <v>194</v>
      </c>
      <c r="B98" s="133">
        <v>5110</v>
      </c>
      <c r="C98" s="162" t="e">
        <f>C113/C110</f>
        <v>#DIV/0!</v>
      </c>
      <c r="D98" s="162" t="e">
        <f>D113/D110</f>
        <v>#DIV/0!</v>
      </c>
      <c r="E98" s="162" t="e">
        <f>E113/E110</f>
        <v>#DIV/0!</v>
      </c>
      <c r="F98" s="162" t="e">
        <f>F113/F110</f>
        <v>#DIV/0!</v>
      </c>
      <c r="G98" s="37"/>
      <c r="H98" s="37"/>
      <c r="I98" s="37"/>
      <c r="J98" s="37"/>
    </row>
    <row r="99" spans="1:10" ht="20.100000000000001" customHeight="1">
      <c r="A99" s="132" t="s">
        <v>272</v>
      </c>
      <c r="B99" s="133">
        <v>5220</v>
      </c>
      <c r="C99" s="162" t="e">
        <f>C104/C103</f>
        <v>#DIV/0!</v>
      </c>
      <c r="D99" s="162">
        <f>D104/D103</f>
        <v>0.27664751874900273</v>
      </c>
      <c r="E99" s="162">
        <f>E104/E103</f>
        <v>0.27664751874900273</v>
      </c>
      <c r="F99" s="162">
        <f>F104/F103</f>
        <v>0.235608484808498</v>
      </c>
      <c r="G99" s="37"/>
      <c r="H99" s="37"/>
      <c r="I99" s="37"/>
      <c r="J99" s="37"/>
    </row>
    <row r="100" spans="1:10" ht="24.95" customHeight="1">
      <c r="A100" s="188" t="s">
        <v>186</v>
      </c>
      <c r="B100" s="188"/>
      <c r="C100" s="188"/>
      <c r="D100" s="188"/>
      <c r="E100" s="188"/>
      <c r="F100" s="188"/>
      <c r="G100" s="189"/>
      <c r="H100" s="189"/>
      <c r="I100" s="189"/>
      <c r="J100" s="190"/>
    </row>
    <row r="101" spans="1:10" ht="20.100000000000001" customHeight="1">
      <c r="A101" s="130" t="s">
        <v>273</v>
      </c>
      <c r="B101" s="131">
        <v>6000</v>
      </c>
      <c r="C101" s="168"/>
      <c r="D101" s="168"/>
      <c r="E101" s="168"/>
      <c r="F101" s="168"/>
      <c r="G101" s="37"/>
      <c r="H101" s="37"/>
      <c r="I101" s="37"/>
      <c r="J101" s="37"/>
    </row>
    <row r="102" spans="1:10" ht="20.100000000000001" customHeight="1">
      <c r="A102" s="130" t="s">
        <v>385</v>
      </c>
      <c r="B102" s="131">
        <v>6001</v>
      </c>
      <c r="C102" s="125">
        <f>C103-C104</f>
        <v>0</v>
      </c>
      <c r="D102" s="125">
        <f>D103-D104</f>
        <v>18133</v>
      </c>
      <c r="E102" s="125">
        <f>E103-E104</f>
        <v>18133</v>
      </c>
      <c r="F102" s="125">
        <f>F103-F104</f>
        <v>23171</v>
      </c>
      <c r="G102" s="37"/>
      <c r="H102" s="37"/>
      <c r="I102" s="37"/>
      <c r="J102" s="37"/>
    </row>
    <row r="103" spans="1:10" ht="20.100000000000001" customHeight="1">
      <c r="A103" s="130" t="s">
        <v>274</v>
      </c>
      <c r="B103" s="131">
        <v>6002</v>
      </c>
      <c r="C103" s="168"/>
      <c r="D103" s="168">
        <v>25068</v>
      </c>
      <c r="E103" s="168">
        <v>25068</v>
      </c>
      <c r="F103" s="168">
        <v>30313</v>
      </c>
      <c r="G103" s="37"/>
      <c r="H103" s="37"/>
      <c r="I103" s="37"/>
      <c r="J103" s="37"/>
    </row>
    <row r="104" spans="1:10" ht="20.100000000000001" customHeight="1">
      <c r="A104" s="130" t="s">
        <v>275</v>
      </c>
      <c r="B104" s="131">
        <v>6003</v>
      </c>
      <c r="C104" s="168"/>
      <c r="D104" s="168">
        <v>6935</v>
      </c>
      <c r="E104" s="168">
        <v>6935</v>
      </c>
      <c r="F104" s="168">
        <v>7142</v>
      </c>
      <c r="G104" s="37"/>
      <c r="H104" s="37"/>
      <c r="I104" s="37"/>
      <c r="J104" s="37"/>
    </row>
    <row r="105" spans="1:10" ht="20.100000000000001" customHeight="1">
      <c r="A105" s="98" t="s">
        <v>276</v>
      </c>
      <c r="B105" s="7">
        <v>6010</v>
      </c>
      <c r="C105" s="168"/>
      <c r="D105" s="168"/>
      <c r="E105" s="168"/>
      <c r="F105" s="168"/>
      <c r="G105" s="37"/>
      <c r="H105" s="37"/>
      <c r="I105" s="37"/>
      <c r="J105" s="37"/>
    </row>
    <row r="106" spans="1:10" ht="20.100000000000001" customHeight="1">
      <c r="A106" s="98" t="s">
        <v>386</v>
      </c>
      <c r="B106" s="7">
        <v>6011</v>
      </c>
      <c r="C106" s="168"/>
      <c r="D106" s="168"/>
      <c r="E106" s="168"/>
      <c r="F106" s="168"/>
      <c r="G106" s="37"/>
      <c r="H106" s="37"/>
      <c r="I106" s="37"/>
      <c r="J106" s="37"/>
    </row>
    <row r="107" spans="1:10" s="6" customFormat="1" ht="20.100000000000001" customHeight="1">
      <c r="A107" s="97" t="s">
        <v>210</v>
      </c>
      <c r="B107" s="7">
        <v>6020</v>
      </c>
      <c r="C107" s="168"/>
      <c r="D107" s="168"/>
      <c r="E107" s="168"/>
      <c r="F107" s="168"/>
      <c r="G107" s="37"/>
      <c r="H107" s="37"/>
      <c r="I107" s="37"/>
      <c r="J107" s="37"/>
    </row>
    <row r="108" spans="1:10" ht="20.100000000000001" customHeight="1">
      <c r="A108" s="98" t="s">
        <v>156</v>
      </c>
      <c r="B108" s="7">
        <v>6030</v>
      </c>
      <c r="C108" s="168"/>
      <c r="D108" s="168"/>
      <c r="E108" s="168"/>
      <c r="F108" s="168"/>
      <c r="G108" s="37"/>
      <c r="H108" s="37"/>
      <c r="I108" s="37"/>
      <c r="J108" s="37"/>
    </row>
    <row r="109" spans="1:10" ht="20.100000000000001" customHeight="1">
      <c r="A109" s="98" t="s">
        <v>157</v>
      </c>
      <c r="B109" s="7">
        <v>6040</v>
      </c>
      <c r="C109" s="168"/>
      <c r="D109" s="168"/>
      <c r="E109" s="168"/>
      <c r="F109" s="168"/>
      <c r="G109" s="37"/>
      <c r="H109" s="37"/>
      <c r="I109" s="37"/>
      <c r="J109" s="37"/>
    </row>
    <row r="110" spans="1:10" s="6" customFormat="1" ht="20.100000000000001" customHeight="1">
      <c r="A110" s="97" t="s">
        <v>209</v>
      </c>
      <c r="B110" s="7">
        <v>6050</v>
      </c>
      <c r="C110" s="158">
        <f>SUM(C108:C109)</f>
        <v>0</v>
      </c>
      <c r="D110" s="158">
        <f>SUM(D108:D109)</f>
        <v>0</v>
      </c>
      <c r="E110" s="158">
        <f>SUM(E108:E109)</f>
        <v>0</v>
      </c>
      <c r="F110" s="158">
        <f>SUM(F108:F109)</f>
        <v>0</v>
      </c>
      <c r="G110" s="37"/>
      <c r="H110" s="37"/>
      <c r="I110" s="37"/>
      <c r="J110" s="37"/>
    </row>
    <row r="111" spans="1:10" ht="20.100000000000001" customHeight="1">
      <c r="A111" s="98" t="s">
        <v>387</v>
      </c>
      <c r="B111" s="7">
        <v>6060</v>
      </c>
      <c r="C111" s="168"/>
      <c r="D111" s="168"/>
      <c r="E111" s="168"/>
      <c r="F111" s="168"/>
      <c r="G111" s="170"/>
      <c r="H111" s="170"/>
      <c r="I111" s="170"/>
      <c r="J111" s="170"/>
    </row>
    <row r="112" spans="1:10" ht="20.100000000000001" customHeight="1">
      <c r="A112" s="98" t="s">
        <v>388</v>
      </c>
      <c r="B112" s="7">
        <v>6070</v>
      </c>
      <c r="C112" s="168"/>
      <c r="D112" s="168"/>
      <c r="E112" s="168"/>
      <c r="F112" s="168"/>
      <c r="G112" s="37"/>
      <c r="H112" s="37"/>
      <c r="I112" s="37"/>
      <c r="J112" s="37"/>
    </row>
    <row r="113" spans="1:10" s="6" customFormat="1" ht="20.100000000000001" customHeight="1">
      <c r="A113" s="97" t="s">
        <v>144</v>
      </c>
      <c r="B113" s="7">
        <v>6080</v>
      </c>
      <c r="C113" s="168"/>
      <c r="D113" s="168"/>
      <c r="E113" s="168"/>
      <c r="F113" s="168"/>
      <c r="G113" s="37"/>
      <c r="H113" s="37"/>
      <c r="I113" s="37"/>
      <c r="J113" s="37"/>
    </row>
    <row r="114" spans="1:10" s="6" customFormat="1" ht="20.100000000000001" customHeight="1">
      <c r="A114" s="188" t="s">
        <v>277</v>
      </c>
      <c r="B114" s="188"/>
      <c r="C114" s="188"/>
      <c r="D114" s="188"/>
      <c r="E114" s="188"/>
      <c r="F114" s="188"/>
      <c r="G114" s="189"/>
      <c r="H114" s="189"/>
      <c r="I114" s="189"/>
      <c r="J114" s="190"/>
    </row>
    <row r="115" spans="1:10" s="6" customFormat="1" ht="20.100000000000001" customHeight="1">
      <c r="A115" s="127" t="s">
        <v>354</v>
      </c>
      <c r="B115" s="134" t="s">
        <v>278</v>
      </c>
      <c r="C115" s="154">
        <f>SUM(C116:C118)</f>
        <v>0</v>
      </c>
      <c r="D115" s="154">
        <f>SUM(D116:D118)</f>
        <v>0</v>
      </c>
      <c r="E115" s="154">
        <f>SUM(E116:E118)</f>
        <v>0</v>
      </c>
      <c r="F115" s="154">
        <f>SUM(F116:F118)</f>
        <v>0</v>
      </c>
      <c r="G115" s="150"/>
      <c r="H115" s="150"/>
      <c r="I115" s="150"/>
      <c r="J115" s="150"/>
    </row>
    <row r="116" spans="1:10" s="6" customFormat="1" ht="20.100000000000001" customHeight="1">
      <c r="A116" s="98" t="s">
        <v>389</v>
      </c>
      <c r="B116" s="135" t="s">
        <v>279</v>
      </c>
      <c r="C116" s="168"/>
      <c r="D116" s="168"/>
      <c r="E116" s="168"/>
      <c r="F116" s="155">
        <f>'6.1. Інша інфо_1'!G55</f>
        <v>0</v>
      </c>
      <c r="G116" s="170"/>
      <c r="H116" s="170"/>
      <c r="I116" s="170"/>
      <c r="J116" s="170"/>
    </row>
    <row r="117" spans="1:10" s="6" customFormat="1" ht="20.100000000000001" customHeight="1">
      <c r="A117" s="98" t="s">
        <v>390</v>
      </c>
      <c r="B117" s="135" t="s">
        <v>280</v>
      </c>
      <c r="C117" s="168"/>
      <c r="D117" s="168"/>
      <c r="E117" s="168"/>
      <c r="F117" s="155">
        <f>'6.1. Інша інфо_1'!G58</f>
        <v>0</v>
      </c>
      <c r="G117" s="170"/>
      <c r="H117" s="170"/>
      <c r="I117" s="170"/>
      <c r="J117" s="170"/>
    </row>
    <row r="118" spans="1:10" s="6" customFormat="1" ht="20.100000000000001" customHeight="1">
      <c r="A118" s="98" t="s">
        <v>391</v>
      </c>
      <c r="B118" s="135" t="s">
        <v>281</v>
      </c>
      <c r="C118" s="168"/>
      <c r="D118" s="168"/>
      <c r="E118" s="168"/>
      <c r="F118" s="155">
        <f>'6.1. Інша інфо_1'!G61</f>
        <v>0</v>
      </c>
      <c r="G118" s="170"/>
      <c r="H118" s="170"/>
      <c r="I118" s="170"/>
      <c r="J118" s="170"/>
    </row>
    <row r="119" spans="1:10" s="6" customFormat="1" ht="20.100000000000001" customHeight="1">
      <c r="A119" s="97" t="s">
        <v>355</v>
      </c>
      <c r="B119" s="135" t="s">
        <v>282</v>
      </c>
      <c r="C119" s="154">
        <f>SUM(C120:C122)</f>
        <v>0</v>
      </c>
      <c r="D119" s="154">
        <f>SUM(D120:D122)</f>
        <v>0</v>
      </c>
      <c r="E119" s="154">
        <f>SUM(E120:E122)</f>
        <v>0</v>
      </c>
      <c r="F119" s="154">
        <f>SUM(F120:F122)</f>
        <v>0</v>
      </c>
      <c r="G119" s="150"/>
      <c r="H119" s="150"/>
      <c r="I119" s="150"/>
      <c r="J119" s="150"/>
    </row>
    <row r="120" spans="1:10" s="6" customFormat="1" ht="20.100000000000001" customHeight="1">
      <c r="A120" s="98" t="s">
        <v>389</v>
      </c>
      <c r="B120" s="135" t="s">
        <v>283</v>
      </c>
      <c r="C120" s="168"/>
      <c r="D120" s="168"/>
      <c r="E120" s="168"/>
      <c r="F120" s="155">
        <f>'6.1. Інша інфо_1'!J55</f>
        <v>0</v>
      </c>
      <c r="G120" s="170"/>
      <c r="H120" s="170"/>
      <c r="I120" s="170"/>
      <c r="J120" s="170"/>
    </row>
    <row r="121" spans="1:10" s="6" customFormat="1" ht="19.5" customHeight="1">
      <c r="A121" s="98" t="s">
        <v>390</v>
      </c>
      <c r="B121" s="135" t="s">
        <v>284</v>
      </c>
      <c r="C121" s="168"/>
      <c r="D121" s="168"/>
      <c r="E121" s="168"/>
      <c r="F121" s="155">
        <f>'6.1. Інша інфо_1'!J58</f>
        <v>0</v>
      </c>
      <c r="G121" s="170"/>
      <c r="H121" s="170"/>
      <c r="I121" s="170"/>
      <c r="J121" s="170"/>
    </row>
    <row r="122" spans="1:10" ht="19.5" customHeight="1">
      <c r="A122" s="132" t="s">
        <v>391</v>
      </c>
      <c r="B122" s="136" t="s">
        <v>285</v>
      </c>
      <c r="C122" s="168"/>
      <c r="D122" s="168"/>
      <c r="E122" s="168"/>
      <c r="F122" s="155">
        <f>'6.1. Інша інфо_1'!J61</f>
        <v>0</v>
      </c>
      <c r="G122" s="170"/>
      <c r="H122" s="170"/>
      <c r="I122" s="170"/>
      <c r="J122" s="170"/>
    </row>
    <row r="123" spans="1:10">
      <c r="A123" s="188" t="s">
        <v>286</v>
      </c>
      <c r="B123" s="188"/>
      <c r="C123" s="188"/>
      <c r="D123" s="188"/>
      <c r="E123" s="188"/>
      <c r="F123" s="188"/>
      <c r="G123" s="189"/>
      <c r="H123" s="189"/>
      <c r="I123" s="189"/>
      <c r="J123" s="189"/>
    </row>
    <row r="124" spans="1:10" s="29" customFormat="1" ht="56.25">
      <c r="A124" s="97" t="s">
        <v>343</v>
      </c>
      <c r="B124" s="135" t="s">
        <v>287</v>
      </c>
      <c r="C124" s="154">
        <f>SUM(C125:C127)</f>
        <v>0</v>
      </c>
      <c r="D124" s="154">
        <f>SUM(D125:D127)</f>
        <v>376</v>
      </c>
      <c r="E124" s="154">
        <f>SUM(E125:E127)</f>
        <v>376</v>
      </c>
      <c r="F124" s="154">
        <f>SUM(F125:F127)</f>
        <v>273</v>
      </c>
      <c r="G124" s="37"/>
      <c r="H124" s="37"/>
      <c r="I124" s="37"/>
      <c r="J124" s="37"/>
    </row>
    <row r="125" spans="1:10" s="29" customFormat="1">
      <c r="A125" s="9" t="s">
        <v>206</v>
      </c>
      <c r="B125" s="135" t="s">
        <v>288</v>
      </c>
      <c r="C125" s="120">
        <f>'6.1. Інша інфо_1'!D12</f>
        <v>0</v>
      </c>
      <c r="D125" s="120">
        <f>'6.1. Інша інфо_1'!F12</f>
        <v>1</v>
      </c>
      <c r="E125" s="120">
        <f>'6.1. Інша інфо_1'!H12</f>
        <v>1</v>
      </c>
      <c r="F125" s="120">
        <f>'6.1. Інша інфо_1'!J12</f>
        <v>1</v>
      </c>
      <c r="G125" s="37"/>
      <c r="H125" s="37"/>
      <c r="I125" s="37"/>
      <c r="J125" s="37"/>
    </row>
    <row r="126" spans="1:10" s="29" customFormat="1">
      <c r="A126" s="9" t="s">
        <v>215</v>
      </c>
      <c r="B126" s="135" t="s">
        <v>289</v>
      </c>
      <c r="C126" s="120">
        <f>'6.1. Інша інфо_1'!D13</f>
        <v>0</v>
      </c>
      <c r="D126" s="120">
        <f>'6.1. Інша інфо_1'!F13</f>
        <v>21</v>
      </c>
      <c r="E126" s="120">
        <f>'6.1. Інша інфо_1'!H13</f>
        <v>21</v>
      </c>
      <c r="F126" s="120">
        <f>'6.1. Інша інфо_1'!J13</f>
        <v>14</v>
      </c>
      <c r="G126" s="37"/>
      <c r="H126" s="37"/>
      <c r="I126" s="37"/>
      <c r="J126" s="37"/>
    </row>
    <row r="127" spans="1:10" s="29" customFormat="1">
      <c r="A127" s="9" t="s">
        <v>207</v>
      </c>
      <c r="B127" s="135" t="s">
        <v>290</v>
      </c>
      <c r="C127" s="120">
        <f>'6.1. Інша інфо_1'!D14</f>
        <v>0</v>
      </c>
      <c r="D127" s="120">
        <f>'6.1. Інша інфо_1'!F14</f>
        <v>354</v>
      </c>
      <c r="E127" s="120">
        <f>'6.1. Інша інфо_1'!H14</f>
        <v>354</v>
      </c>
      <c r="F127" s="120">
        <f>'6.1. Інша інфо_1'!J14</f>
        <v>258</v>
      </c>
      <c r="G127" s="37"/>
      <c r="H127" s="37"/>
      <c r="I127" s="37"/>
      <c r="J127" s="37"/>
    </row>
    <row r="128" spans="1:10" s="29" customFormat="1">
      <c r="A128" s="97" t="s">
        <v>5</v>
      </c>
      <c r="B128" s="135" t="s">
        <v>291</v>
      </c>
      <c r="C128" s="154">
        <f>'I. Фін результат'!C94</f>
        <v>0</v>
      </c>
      <c r="D128" s="154">
        <f>'I. Фін результат'!D94</f>
        <v>27904</v>
      </c>
      <c r="E128" s="154">
        <f>'I. Фін результат'!E94</f>
        <v>27904</v>
      </c>
      <c r="F128" s="154">
        <f>'I. Фін результат'!F94</f>
        <v>39905</v>
      </c>
      <c r="G128" s="37"/>
      <c r="H128" s="37"/>
      <c r="I128" s="37"/>
      <c r="J128" s="37"/>
    </row>
    <row r="129" spans="1:10" s="29" customFormat="1" ht="37.5">
      <c r="A129" s="97" t="s">
        <v>392</v>
      </c>
      <c r="B129" s="135" t="s">
        <v>292</v>
      </c>
      <c r="C129" s="164" t="e">
        <f>'6.1. Інша інфо_1'!D23</f>
        <v>#DIV/0!</v>
      </c>
      <c r="D129" s="164">
        <f>'6.1. Інша інфо_1'!F23</f>
        <v>6184.3971631205677</v>
      </c>
      <c r="E129" s="164">
        <f>'6.1. Інша інфо_1'!H23</f>
        <v>6184.3971631205677</v>
      </c>
      <c r="F129" s="164">
        <f>'6.1. Інша інфо_1'!J23</f>
        <v>12181.013431013431</v>
      </c>
      <c r="G129" s="37"/>
      <c r="H129" s="37"/>
      <c r="I129" s="37"/>
      <c r="J129" s="37"/>
    </row>
    <row r="130" spans="1:10" s="29" customFormat="1">
      <c r="A130" s="9" t="s">
        <v>206</v>
      </c>
      <c r="B130" s="135" t="s">
        <v>293</v>
      </c>
      <c r="C130" s="163" t="e">
        <f>'6.1. Інша інфо_1'!D24</f>
        <v>#DIV/0!</v>
      </c>
      <c r="D130" s="163">
        <f>'6.1. Інша інфо_1'!F24</f>
        <v>15416.666666666666</v>
      </c>
      <c r="E130" s="163">
        <f>'6.1. Інша інфо_1'!H24</f>
        <v>15416.666666666666</v>
      </c>
      <c r="F130" s="163">
        <f>'6.1. Інша інфо_1'!J24</f>
        <v>18800</v>
      </c>
      <c r="G130" s="37"/>
      <c r="H130" s="37"/>
      <c r="I130" s="37"/>
      <c r="J130" s="37"/>
    </row>
    <row r="131" spans="1:10" s="29" customFormat="1">
      <c r="A131" s="9" t="s">
        <v>215</v>
      </c>
      <c r="B131" s="135" t="s">
        <v>294</v>
      </c>
      <c r="C131" s="163" t="e">
        <f>'6.1. Інша інфо_1'!D25</f>
        <v>#DIV/0!</v>
      </c>
      <c r="D131" s="163">
        <f>'6.1. Інша інфо_1'!F25</f>
        <v>6313.4920634920636</v>
      </c>
      <c r="E131" s="163">
        <f>'6.1. Інша інфо_1'!H25</f>
        <v>6313.4920634920636</v>
      </c>
      <c r="F131" s="163">
        <f>'6.1. Інша інфо_1'!J25</f>
        <v>13570.238095238095</v>
      </c>
      <c r="G131" s="37"/>
      <c r="H131" s="37"/>
      <c r="I131" s="37"/>
      <c r="J131" s="37"/>
    </row>
    <row r="132" spans="1:10" s="29" customFormat="1">
      <c r="A132" s="9" t="s">
        <v>207</v>
      </c>
      <c r="B132" s="135" t="s">
        <v>295</v>
      </c>
      <c r="C132" s="163" t="e">
        <f>'6.1. Інша інфо_1'!D26</f>
        <v>#DIV/0!</v>
      </c>
      <c r="D132" s="163">
        <f>'6.1. Інша інфо_1'!F26</f>
        <v>6150.6591337099817</v>
      </c>
      <c r="E132" s="163">
        <f>'6.1. Інша інфо_1'!H26</f>
        <v>6150.6591337099817</v>
      </c>
      <c r="F132" s="163">
        <f>'6.1. Інша інфо_1'!J26</f>
        <v>12079.780361757108</v>
      </c>
      <c r="G132" s="37"/>
      <c r="H132" s="37"/>
      <c r="I132" s="37"/>
      <c r="J132" s="37"/>
    </row>
    <row r="133" spans="1:10" s="29" customFormat="1">
      <c r="A133" s="76"/>
      <c r="C133" s="64"/>
      <c r="D133" s="77"/>
      <c r="E133" s="77"/>
      <c r="F133" s="77"/>
      <c r="G133" s="37"/>
      <c r="H133" s="37"/>
      <c r="I133" s="37"/>
      <c r="J133" s="37"/>
    </row>
    <row r="134" spans="1:10" s="29" customFormat="1">
      <c r="A134" s="76"/>
      <c r="C134" s="64"/>
      <c r="D134" s="77"/>
      <c r="E134" s="77"/>
      <c r="F134" s="77"/>
      <c r="G134" s="37"/>
      <c r="H134" s="37"/>
      <c r="I134" s="37"/>
      <c r="J134" s="37"/>
    </row>
    <row r="135" spans="1:10" s="29" customFormat="1" ht="18.75" customHeight="1">
      <c r="A135" s="67" t="s">
        <v>463</v>
      </c>
      <c r="B135" s="209" t="s">
        <v>112</v>
      </c>
      <c r="C135" s="209"/>
      <c r="D135" s="209"/>
      <c r="E135" s="178"/>
      <c r="F135" s="198" t="s">
        <v>450</v>
      </c>
      <c r="G135" s="198"/>
      <c r="H135" s="198"/>
      <c r="I135" s="198"/>
    </row>
    <row r="136" spans="1:10" s="29" customFormat="1">
      <c r="A136" s="29" t="s">
        <v>83</v>
      </c>
      <c r="B136" s="199" t="s">
        <v>84</v>
      </c>
      <c r="C136" s="199"/>
      <c r="D136" s="199"/>
      <c r="E136" s="3"/>
      <c r="F136" s="2" t="s">
        <v>107</v>
      </c>
      <c r="G136" s="2"/>
      <c r="H136" s="2"/>
    </row>
    <row r="137" spans="1:10" s="29" customFormat="1">
      <c r="A137" s="59"/>
      <c r="F137" s="3"/>
      <c r="G137" s="3"/>
      <c r="H137" s="3"/>
      <c r="I137" s="3"/>
      <c r="J137" s="3"/>
    </row>
    <row r="138" spans="1:10" s="29" customFormat="1">
      <c r="A138" s="59"/>
      <c r="F138" s="3"/>
      <c r="G138" s="3"/>
      <c r="H138" s="3"/>
      <c r="I138" s="3"/>
      <c r="J138" s="3"/>
    </row>
    <row r="139" spans="1:10" s="29" customFormat="1">
      <c r="A139" s="59"/>
      <c r="F139" s="3"/>
      <c r="G139" s="3"/>
      <c r="H139" s="3"/>
      <c r="I139" s="3"/>
      <c r="J139" s="3"/>
    </row>
    <row r="140" spans="1:10" s="29" customFormat="1">
      <c r="A140" s="59"/>
      <c r="F140" s="3"/>
      <c r="G140" s="3"/>
      <c r="H140" s="3"/>
      <c r="I140" s="3"/>
      <c r="J140" s="3"/>
    </row>
    <row r="141" spans="1:10" s="29" customFormat="1">
      <c r="A141" s="59"/>
      <c r="F141" s="3"/>
      <c r="G141" s="3"/>
      <c r="H141" s="3"/>
      <c r="I141" s="3"/>
      <c r="J141" s="3"/>
    </row>
    <row r="142" spans="1:10" s="29" customFormat="1">
      <c r="A142" s="59"/>
      <c r="F142" s="3"/>
      <c r="G142" s="3"/>
      <c r="H142" s="3"/>
      <c r="I142" s="3"/>
      <c r="J142" s="3"/>
    </row>
    <row r="143" spans="1:10" s="29" customFormat="1">
      <c r="A143" s="59"/>
      <c r="F143" s="3"/>
      <c r="G143" s="3"/>
      <c r="H143" s="3"/>
      <c r="I143" s="3"/>
      <c r="J143" s="3"/>
    </row>
    <row r="144" spans="1:10" s="29" customFormat="1">
      <c r="A144" s="59"/>
      <c r="F144" s="3"/>
      <c r="G144" s="3"/>
      <c r="H144" s="3"/>
      <c r="I144" s="3"/>
      <c r="J144" s="3"/>
    </row>
    <row r="145" spans="1:10" s="29" customFormat="1">
      <c r="A145" s="59"/>
      <c r="F145" s="3"/>
      <c r="G145" s="3"/>
      <c r="H145" s="3"/>
      <c r="I145" s="3"/>
      <c r="J145" s="3"/>
    </row>
    <row r="146" spans="1:10" s="29" customFormat="1">
      <c r="A146" s="59"/>
      <c r="F146" s="3"/>
      <c r="G146" s="3"/>
      <c r="H146" s="3"/>
      <c r="I146" s="3"/>
      <c r="J146" s="3"/>
    </row>
    <row r="147" spans="1:10" s="29" customFormat="1">
      <c r="A147" s="59"/>
      <c r="F147" s="3"/>
      <c r="G147" s="3"/>
      <c r="H147" s="3"/>
      <c r="I147" s="3"/>
      <c r="J147" s="3"/>
    </row>
    <row r="148" spans="1:10" s="29" customFormat="1">
      <c r="A148" s="59"/>
      <c r="F148" s="3"/>
      <c r="G148" s="3"/>
      <c r="H148" s="3"/>
      <c r="I148" s="3"/>
      <c r="J148" s="3"/>
    </row>
    <row r="149" spans="1:10" s="29" customFormat="1">
      <c r="A149" s="59"/>
      <c r="F149" s="3"/>
      <c r="G149" s="3"/>
      <c r="H149" s="3"/>
      <c r="I149" s="3"/>
      <c r="J149" s="3"/>
    </row>
    <row r="150" spans="1:10" s="29" customFormat="1">
      <c r="A150" s="59"/>
      <c r="F150" s="3"/>
      <c r="G150" s="3"/>
      <c r="H150" s="3"/>
      <c r="I150" s="3"/>
      <c r="J150" s="3"/>
    </row>
    <row r="151" spans="1:10" s="29" customFormat="1">
      <c r="A151" s="59"/>
      <c r="F151" s="3"/>
      <c r="G151" s="3"/>
      <c r="H151" s="3"/>
      <c r="I151" s="3"/>
      <c r="J151" s="3"/>
    </row>
    <row r="152" spans="1:10" s="29" customFormat="1">
      <c r="A152" s="59"/>
      <c r="F152" s="3"/>
      <c r="G152" s="3"/>
      <c r="H152" s="3"/>
      <c r="I152" s="3"/>
      <c r="J152" s="3"/>
    </row>
    <row r="153" spans="1:10" s="29" customFormat="1">
      <c r="A153" s="59"/>
      <c r="F153" s="3"/>
      <c r="G153" s="3"/>
      <c r="H153" s="3"/>
      <c r="I153" s="3"/>
      <c r="J153" s="3"/>
    </row>
    <row r="154" spans="1:10" s="29" customFormat="1">
      <c r="A154" s="59"/>
      <c r="F154" s="3"/>
      <c r="G154" s="3"/>
      <c r="H154" s="3"/>
      <c r="I154" s="3"/>
      <c r="J154" s="3"/>
    </row>
    <row r="155" spans="1:10" s="29" customFormat="1">
      <c r="A155" s="59"/>
      <c r="F155" s="3"/>
      <c r="G155" s="3"/>
      <c r="H155" s="3"/>
      <c r="I155" s="3"/>
      <c r="J155" s="3"/>
    </row>
    <row r="156" spans="1:10" s="29" customFormat="1">
      <c r="A156" s="59"/>
      <c r="F156" s="3"/>
      <c r="G156" s="3"/>
      <c r="H156" s="3"/>
      <c r="I156" s="3"/>
      <c r="J156" s="3"/>
    </row>
    <row r="157" spans="1:10" s="29" customFormat="1">
      <c r="A157" s="59"/>
      <c r="F157" s="3"/>
      <c r="G157" s="3"/>
      <c r="H157" s="3"/>
      <c r="I157" s="3"/>
      <c r="J157" s="3"/>
    </row>
    <row r="158" spans="1:10" s="29" customFormat="1">
      <c r="A158" s="59"/>
      <c r="F158" s="3"/>
      <c r="G158" s="3"/>
      <c r="H158" s="3"/>
      <c r="I158" s="3"/>
      <c r="J158" s="3"/>
    </row>
    <row r="159" spans="1:10" s="29" customFormat="1">
      <c r="A159" s="59"/>
      <c r="F159" s="3"/>
      <c r="G159" s="3"/>
      <c r="H159" s="3"/>
      <c r="I159" s="3"/>
      <c r="J159" s="3"/>
    </row>
    <row r="160" spans="1:10" s="29" customFormat="1">
      <c r="A160" s="59"/>
      <c r="F160" s="3"/>
      <c r="G160" s="3"/>
      <c r="H160" s="3"/>
      <c r="I160" s="3"/>
      <c r="J160" s="3"/>
    </row>
    <row r="161" spans="1:10" s="29" customFormat="1">
      <c r="A161" s="59"/>
      <c r="F161" s="3"/>
      <c r="G161" s="3"/>
      <c r="H161" s="3"/>
      <c r="I161" s="3"/>
      <c r="J161" s="3"/>
    </row>
    <row r="162" spans="1:10" s="29" customFormat="1">
      <c r="A162" s="59"/>
      <c r="F162" s="3"/>
      <c r="G162" s="3"/>
      <c r="H162" s="3"/>
      <c r="I162" s="3"/>
      <c r="J162" s="3"/>
    </row>
    <row r="163" spans="1:10" s="29" customFormat="1">
      <c r="A163" s="59"/>
      <c r="F163" s="3"/>
      <c r="G163" s="3"/>
      <c r="H163" s="3"/>
      <c r="I163" s="3"/>
      <c r="J163" s="3"/>
    </row>
    <row r="164" spans="1:10" s="29" customFormat="1">
      <c r="A164" s="59"/>
      <c r="F164" s="3"/>
      <c r="G164" s="3"/>
      <c r="H164" s="3"/>
      <c r="I164" s="3"/>
      <c r="J164" s="3"/>
    </row>
    <row r="165" spans="1:10" s="29" customFormat="1">
      <c r="A165" s="59"/>
      <c r="F165" s="3"/>
      <c r="G165" s="3"/>
      <c r="H165" s="3"/>
      <c r="I165" s="3"/>
      <c r="J165" s="3"/>
    </row>
    <row r="166" spans="1:10" s="29" customFormat="1">
      <c r="A166" s="59"/>
      <c r="F166" s="3"/>
      <c r="G166" s="3"/>
      <c r="H166" s="3"/>
      <c r="I166" s="3"/>
      <c r="J166" s="3"/>
    </row>
    <row r="167" spans="1:10" s="29" customFormat="1">
      <c r="A167" s="59"/>
      <c r="F167" s="3"/>
      <c r="G167" s="3"/>
      <c r="H167" s="3"/>
      <c r="I167" s="3"/>
      <c r="J167" s="3"/>
    </row>
    <row r="168" spans="1:10" s="29" customFormat="1">
      <c r="A168" s="59"/>
      <c r="F168" s="3"/>
      <c r="G168" s="3"/>
      <c r="H168" s="3"/>
      <c r="I168" s="3"/>
      <c r="J168" s="3"/>
    </row>
    <row r="169" spans="1:10" s="29" customFormat="1">
      <c r="A169" s="59"/>
      <c r="F169" s="3"/>
      <c r="G169" s="3"/>
      <c r="H169" s="3"/>
      <c r="I169" s="3"/>
      <c r="J169" s="3"/>
    </row>
    <row r="170" spans="1:10" s="29" customFormat="1">
      <c r="A170" s="59"/>
      <c r="F170" s="3"/>
      <c r="G170" s="3"/>
      <c r="H170" s="3"/>
      <c r="I170" s="3"/>
      <c r="J170" s="3"/>
    </row>
    <row r="171" spans="1:10" s="29" customFormat="1">
      <c r="A171" s="59"/>
      <c r="F171" s="3"/>
      <c r="G171" s="3"/>
      <c r="H171" s="3"/>
      <c r="I171" s="3"/>
      <c r="J171" s="3"/>
    </row>
    <row r="172" spans="1:10" s="29" customFormat="1">
      <c r="A172" s="59"/>
      <c r="F172" s="3"/>
      <c r="G172" s="3"/>
      <c r="H172" s="3"/>
      <c r="I172" s="3"/>
      <c r="J172" s="3"/>
    </row>
    <row r="173" spans="1:10" s="29" customFormat="1">
      <c r="A173" s="59"/>
      <c r="F173" s="3"/>
      <c r="G173" s="3"/>
      <c r="H173" s="3"/>
      <c r="I173" s="3"/>
      <c r="J173" s="3"/>
    </row>
    <row r="174" spans="1:10" s="29" customFormat="1">
      <c r="A174" s="59"/>
      <c r="F174" s="3"/>
      <c r="G174" s="3"/>
      <c r="H174" s="3"/>
      <c r="I174" s="3"/>
      <c r="J174" s="3"/>
    </row>
    <row r="175" spans="1:10" s="29" customFormat="1">
      <c r="A175" s="59"/>
      <c r="F175" s="3"/>
      <c r="G175" s="3"/>
      <c r="H175" s="3"/>
      <c r="I175" s="3"/>
      <c r="J175" s="3"/>
    </row>
    <row r="176" spans="1:10" s="29" customFormat="1">
      <c r="A176" s="59"/>
      <c r="F176" s="3"/>
      <c r="G176" s="3"/>
      <c r="H176" s="3"/>
      <c r="I176" s="3"/>
      <c r="J176" s="3"/>
    </row>
    <row r="177" spans="1:10" s="29" customFormat="1">
      <c r="A177" s="59"/>
      <c r="F177" s="3"/>
      <c r="G177" s="3"/>
      <c r="H177" s="3"/>
      <c r="I177" s="3"/>
      <c r="J177" s="3"/>
    </row>
    <row r="178" spans="1:10" s="29" customFormat="1">
      <c r="A178" s="59"/>
      <c r="F178" s="3"/>
      <c r="G178" s="3"/>
      <c r="H178" s="3"/>
      <c r="I178" s="3"/>
      <c r="J178" s="3"/>
    </row>
    <row r="179" spans="1:10" s="29" customFormat="1">
      <c r="A179" s="59"/>
      <c r="F179" s="3"/>
      <c r="G179" s="3"/>
      <c r="H179" s="3"/>
      <c r="I179" s="3"/>
      <c r="J179" s="3"/>
    </row>
    <row r="180" spans="1:10" s="29" customFormat="1">
      <c r="A180" s="59"/>
      <c r="F180" s="3"/>
      <c r="G180" s="3"/>
      <c r="H180" s="3"/>
      <c r="I180" s="3"/>
      <c r="J180" s="3"/>
    </row>
    <row r="181" spans="1:10" s="29" customFormat="1">
      <c r="A181" s="59"/>
      <c r="F181" s="3"/>
      <c r="G181" s="3"/>
      <c r="H181" s="3"/>
      <c r="I181" s="3"/>
      <c r="J181" s="3"/>
    </row>
    <row r="182" spans="1:10" s="29" customFormat="1">
      <c r="A182" s="59"/>
      <c r="F182" s="3"/>
      <c r="G182" s="3"/>
      <c r="H182" s="3"/>
      <c r="I182" s="3"/>
      <c r="J182" s="3"/>
    </row>
    <row r="183" spans="1:10" s="29" customFormat="1">
      <c r="A183" s="59"/>
      <c r="F183" s="3"/>
      <c r="G183" s="3"/>
      <c r="H183" s="3"/>
      <c r="I183" s="3"/>
      <c r="J183" s="3"/>
    </row>
    <row r="184" spans="1:10" s="29" customFormat="1">
      <c r="A184" s="59"/>
      <c r="F184" s="3"/>
      <c r="G184" s="3"/>
      <c r="H184" s="3"/>
      <c r="I184" s="3"/>
      <c r="J184" s="3"/>
    </row>
    <row r="185" spans="1:10" s="29" customFormat="1">
      <c r="A185" s="59"/>
      <c r="F185" s="3"/>
      <c r="G185" s="3"/>
      <c r="H185" s="3"/>
      <c r="I185" s="3"/>
      <c r="J185" s="3"/>
    </row>
    <row r="186" spans="1:10" s="29" customFormat="1">
      <c r="A186" s="59"/>
      <c r="F186" s="3"/>
      <c r="G186" s="3"/>
      <c r="H186" s="3"/>
      <c r="I186" s="3"/>
      <c r="J186" s="3"/>
    </row>
    <row r="187" spans="1:10" s="29" customFormat="1">
      <c r="A187" s="59"/>
      <c r="F187" s="3"/>
      <c r="G187" s="3"/>
      <c r="H187" s="3"/>
      <c r="I187" s="3"/>
      <c r="J187" s="3"/>
    </row>
    <row r="188" spans="1:10" s="29" customFormat="1">
      <c r="A188" s="59"/>
      <c r="F188" s="3"/>
      <c r="G188" s="3"/>
      <c r="H188" s="3"/>
      <c r="I188" s="3"/>
      <c r="J188" s="3"/>
    </row>
    <row r="189" spans="1:10" s="29" customFormat="1">
      <c r="A189" s="59"/>
      <c r="F189" s="3"/>
      <c r="G189" s="3"/>
      <c r="H189" s="3"/>
      <c r="I189" s="3"/>
      <c r="J189" s="3"/>
    </row>
    <row r="190" spans="1:10" s="29" customFormat="1">
      <c r="A190" s="59"/>
      <c r="F190" s="3"/>
      <c r="G190" s="3"/>
      <c r="H190" s="3"/>
      <c r="I190" s="3"/>
      <c r="J190" s="3"/>
    </row>
    <row r="191" spans="1:10" s="29" customFormat="1">
      <c r="A191" s="59"/>
      <c r="F191" s="3"/>
      <c r="G191" s="3"/>
      <c r="H191" s="3"/>
      <c r="I191" s="3"/>
      <c r="J191" s="3"/>
    </row>
    <row r="192" spans="1:10" s="29" customFormat="1">
      <c r="A192" s="59"/>
      <c r="F192" s="3"/>
      <c r="G192" s="3"/>
      <c r="H192" s="3"/>
      <c r="I192" s="3"/>
      <c r="J192" s="3"/>
    </row>
    <row r="193" spans="1:10" s="29" customFormat="1">
      <c r="A193" s="59"/>
      <c r="F193" s="3"/>
      <c r="G193" s="3"/>
      <c r="H193" s="3"/>
      <c r="I193" s="3"/>
      <c r="J193" s="3"/>
    </row>
    <row r="194" spans="1:10" s="29" customFormat="1">
      <c r="A194" s="59"/>
      <c r="F194" s="3"/>
      <c r="G194" s="3"/>
      <c r="H194" s="3"/>
      <c r="I194" s="3"/>
      <c r="J194" s="3"/>
    </row>
    <row r="195" spans="1:10" s="29" customFormat="1">
      <c r="A195" s="59"/>
      <c r="F195" s="3"/>
      <c r="G195" s="3"/>
      <c r="H195" s="3"/>
      <c r="I195" s="3"/>
      <c r="J195" s="3"/>
    </row>
    <row r="196" spans="1:10" s="29" customFormat="1">
      <c r="A196" s="59"/>
      <c r="F196" s="3"/>
      <c r="G196" s="3"/>
      <c r="H196" s="3"/>
      <c r="I196" s="3"/>
      <c r="J196" s="3"/>
    </row>
    <row r="197" spans="1:10" s="29" customFormat="1">
      <c r="A197" s="59"/>
      <c r="F197" s="3"/>
      <c r="G197" s="3"/>
      <c r="H197" s="3"/>
      <c r="I197" s="3"/>
      <c r="J197" s="3"/>
    </row>
    <row r="198" spans="1:10" s="29" customFormat="1">
      <c r="A198" s="59"/>
      <c r="F198" s="3"/>
      <c r="G198" s="3"/>
      <c r="H198" s="3"/>
      <c r="I198" s="3"/>
      <c r="J198" s="3"/>
    </row>
    <row r="199" spans="1:10" s="29" customFormat="1">
      <c r="A199" s="59"/>
      <c r="F199" s="3"/>
      <c r="G199" s="3"/>
      <c r="H199" s="3"/>
      <c r="I199" s="3"/>
      <c r="J199" s="3"/>
    </row>
    <row r="200" spans="1:10" s="29" customFormat="1">
      <c r="A200" s="59"/>
      <c r="F200" s="3"/>
      <c r="G200" s="3"/>
      <c r="H200" s="3"/>
      <c r="I200" s="3"/>
      <c r="J200" s="3"/>
    </row>
    <row r="201" spans="1:10" s="29" customFormat="1">
      <c r="A201" s="59"/>
      <c r="F201" s="3"/>
      <c r="G201" s="3"/>
      <c r="H201" s="3"/>
      <c r="I201" s="3"/>
      <c r="J201" s="3"/>
    </row>
    <row r="202" spans="1:10" s="29" customFormat="1">
      <c r="A202" s="59"/>
      <c r="F202" s="3"/>
      <c r="G202" s="3"/>
      <c r="H202" s="3"/>
      <c r="I202" s="3"/>
      <c r="J202" s="3"/>
    </row>
    <row r="203" spans="1:10" s="29" customFormat="1">
      <c r="A203" s="59"/>
      <c r="F203" s="3"/>
      <c r="G203" s="3"/>
      <c r="H203" s="3"/>
      <c r="I203" s="3"/>
      <c r="J203" s="3"/>
    </row>
    <row r="204" spans="1:10" s="29" customFormat="1">
      <c r="A204" s="59"/>
      <c r="F204" s="3"/>
      <c r="G204" s="3"/>
      <c r="H204" s="3"/>
      <c r="I204" s="3"/>
      <c r="J204" s="3"/>
    </row>
    <row r="205" spans="1:10" s="29" customFormat="1">
      <c r="A205" s="59"/>
      <c r="F205" s="3"/>
      <c r="G205" s="3"/>
      <c r="H205" s="3"/>
      <c r="I205" s="3"/>
      <c r="J205" s="3"/>
    </row>
    <row r="206" spans="1:10" s="29" customFormat="1">
      <c r="A206" s="59"/>
      <c r="F206" s="3"/>
      <c r="G206" s="3"/>
      <c r="H206" s="3"/>
      <c r="I206" s="3"/>
      <c r="J206" s="3"/>
    </row>
    <row r="207" spans="1:10" s="29" customFormat="1">
      <c r="A207" s="59"/>
      <c r="F207" s="3"/>
      <c r="G207" s="3"/>
      <c r="H207" s="3"/>
      <c r="I207" s="3"/>
      <c r="J207" s="3"/>
    </row>
    <row r="208" spans="1:10" s="29" customFormat="1">
      <c r="A208" s="59"/>
      <c r="F208" s="3"/>
      <c r="G208" s="3"/>
      <c r="H208" s="3"/>
      <c r="I208" s="3"/>
      <c r="J208" s="3"/>
    </row>
    <row r="209" spans="1:10" s="29" customFormat="1">
      <c r="A209" s="59"/>
      <c r="F209" s="3"/>
      <c r="G209" s="3"/>
      <c r="H209" s="3"/>
      <c r="I209" s="3"/>
      <c r="J209" s="3"/>
    </row>
    <row r="210" spans="1:10" s="29" customFormat="1">
      <c r="A210" s="59"/>
      <c r="F210" s="3"/>
      <c r="G210" s="3"/>
      <c r="H210" s="3"/>
      <c r="I210" s="3"/>
      <c r="J210" s="3"/>
    </row>
    <row r="211" spans="1:10" s="29" customFormat="1">
      <c r="A211" s="59"/>
      <c r="F211" s="3"/>
      <c r="G211" s="3"/>
      <c r="H211" s="3"/>
      <c r="I211" s="3"/>
      <c r="J211" s="3"/>
    </row>
    <row r="212" spans="1:10" s="29" customFormat="1">
      <c r="A212" s="59"/>
      <c r="F212" s="3"/>
      <c r="G212" s="3"/>
      <c r="H212" s="3"/>
      <c r="I212" s="3"/>
      <c r="J212" s="3"/>
    </row>
    <row r="213" spans="1:10" s="29" customFormat="1">
      <c r="A213" s="59"/>
      <c r="F213" s="3"/>
      <c r="G213" s="3"/>
      <c r="H213" s="3"/>
      <c r="I213" s="3"/>
      <c r="J213" s="3"/>
    </row>
    <row r="214" spans="1:10" s="29" customFormat="1">
      <c r="A214" s="59"/>
      <c r="F214" s="3"/>
      <c r="G214" s="3"/>
      <c r="H214" s="3"/>
      <c r="I214" s="3"/>
      <c r="J214" s="3"/>
    </row>
    <row r="215" spans="1:10" s="29" customFormat="1">
      <c r="A215" s="59"/>
      <c r="F215" s="3"/>
      <c r="G215" s="3"/>
      <c r="H215" s="3"/>
      <c r="I215" s="3"/>
      <c r="J215" s="3"/>
    </row>
    <row r="216" spans="1:10" s="29" customFormat="1">
      <c r="A216" s="59"/>
      <c r="F216" s="3"/>
      <c r="G216" s="3"/>
      <c r="H216" s="3"/>
      <c r="I216" s="3"/>
      <c r="J216" s="3"/>
    </row>
    <row r="217" spans="1:10" s="29" customFormat="1">
      <c r="A217" s="59"/>
      <c r="F217" s="3"/>
      <c r="G217" s="3"/>
      <c r="H217" s="3"/>
      <c r="I217" s="3"/>
      <c r="J217" s="3"/>
    </row>
    <row r="218" spans="1:10" s="29" customFormat="1">
      <c r="A218" s="59"/>
      <c r="F218" s="3"/>
      <c r="G218" s="3"/>
      <c r="H218" s="3"/>
      <c r="I218" s="3"/>
      <c r="J218" s="3"/>
    </row>
    <row r="219" spans="1:10" s="29" customFormat="1">
      <c r="A219" s="59"/>
      <c r="F219" s="3"/>
      <c r="G219" s="3"/>
      <c r="H219" s="3"/>
      <c r="I219" s="3"/>
      <c r="J219" s="3"/>
    </row>
    <row r="220" spans="1:10" s="29" customFormat="1">
      <c r="A220" s="59"/>
      <c r="F220" s="3"/>
      <c r="G220" s="3"/>
      <c r="H220" s="3"/>
      <c r="I220" s="3"/>
      <c r="J220" s="3"/>
    </row>
    <row r="221" spans="1:10" s="29" customFormat="1">
      <c r="A221" s="59"/>
      <c r="F221" s="3"/>
      <c r="G221" s="3"/>
      <c r="H221" s="3"/>
      <c r="I221" s="3"/>
      <c r="J221" s="3"/>
    </row>
    <row r="222" spans="1:10" s="29" customFormat="1">
      <c r="A222" s="59"/>
      <c r="F222" s="3"/>
      <c r="G222" s="3"/>
      <c r="H222" s="3"/>
      <c r="I222" s="3"/>
      <c r="J222" s="3"/>
    </row>
    <row r="223" spans="1:10" s="29" customFormat="1">
      <c r="A223" s="59"/>
      <c r="F223" s="3"/>
      <c r="G223" s="3"/>
      <c r="H223" s="3"/>
      <c r="I223" s="3"/>
      <c r="J223" s="3"/>
    </row>
    <row r="224" spans="1:10" s="29" customFormat="1">
      <c r="A224" s="59"/>
      <c r="F224" s="3"/>
      <c r="G224" s="3"/>
      <c r="H224" s="3"/>
      <c r="I224" s="3"/>
      <c r="J224" s="3"/>
    </row>
    <row r="225" spans="1:10" s="29" customFormat="1">
      <c r="A225" s="59"/>
      <c r="F225" s="3"/>
      <c r="G225" s="3"/>
      <c r="H225" s="3"/>
      <c r="I225" s="3"/>
      <c r="J225" s="3"/>
    </row>
    <row r="226" spans="1:10" s="29" customFormat="1">
      <c r="A226" s="59"/>
      <c r="F226" s="3"/>
      <c r="G226" s="3"/>
      <c r="H226" s="3"/>
      <c r="I226" s="3"/>
      <c r="J226" s="3"/>
    </row>
    <row r="227" spans="1:10" s="29" customFormat="1">
      <c r="A227" s="59"/>
      <c r="F227" s="3"/>
      <c r="G227" s="3"/>
      <c r="H227" s="3"/>
      <c r="I227" s="3"/>
      <c r="J227" s="3"/>
    </row>
    <row r="228" spans="1:10" s="29" customFormat="1">
      <c r="A228" s="59"/>
      <c r="F228" s="3"/>
      <c r="G228" s="3"/>
      <c r="H228" s="3"/>
      <c r="I228" s="3"/>
      <c r="J228" s="3"/>
    </row>
    <row r="229" spans="1:10" s="29" customFormat="1">
      <c r="A229" s="59"/>
      <c r="F229" s="3"/>
      <c r="G229" s="3"/>
      <c r="H229" s="3"/>
      <c r="I229" s="3"/>
      <c r="J229" s="3"/>
    </row>
    <row r="230" spans="1:10" s="29" customFormat="1">
      <c r="A230" s="59"/>
      <c r="F230" s="3"/>
      <c r="G230" s="3"/>
      <c r="H230" s="3"/>
      <c r="I230" s="3"/>
      <c r="J230" s="3"/>
    </row>
    <row r="231" spans="1:10" s="29" customFormat="1">
      <c r="A231" s="59"/>
      <c r="F231" s="3"/>
      <c r="G231" s="3"/>
      <c r="H231" s="3"/>
      <c r="I231" s="3"/>
      <c r="J231" s="3"/>
    </row>
    <row r="232" spans="1:10" s="29" customFormat="1">
      <c r="A232" s="59"/>
      <c r="F232" s="3"/>
      <c r="G232" s="3"/>
      <c r="H232" s="3"/>
      <c r="I232" s="3"/>
      <c r="J232" s="3"/>
    </row>
    <row r="233" spans="1:10" s="29" customFormat="1">
      <c r="A233" s="59"/>
      <c r="F233" s="3"/>
      <c r="G233" s="3"/>
      <c r="H233" s="3"/>
      <c r="I233" s="3"/>
      <c r="J233" s="3"/>
    </row>
    <row r="234" spans="1:10" s="29" customFormat="1">
      <c r="A234" s="59"/>
      <c r="F234" s="3"/>
      <c r="G234" s="3"/>
      <c r="H234" s="3"/>
      <c r="I234" s="3"/>
      <c r="J234" s="3"/>
    </row>
    <row r="235" spans="1:10" s="29" customFormat="1">
      <c r="A235" s="59"/>
      <c r="F235" s="3"/>
      <c r="G235" s="3"/>
      <c r="H235" s="3"/>
      <c r="I235" s="3"/>
      <c r="J235" s="3"/>
    </row>
    <row r="236" spans="1:10" s="29" customFormat="1">
      <c r="A236" s="59"/>
      <c r="F236" s="3"/>
      <c r="G236" s="3"/>
      <c r="H236" s="3"/>
      <c r="I236" s="3"/>
      <c r="J236" s="3"/>
    </row>
    <row r="237" spans="1:10" s="29" customFormat="1">
      <c r="A237" s="59"/>
      <c r="F237" s="3"/>
      <c r="G237" s="3"/>
      <c r="H237" s="3"/>
      <c r="I237" s="3"/>
      <c r="J237" s="3"/>
    </row>
    <row r="238" spans="1:10" s="29" customFormat="1">
      <c r="A238" s="59"/>
      <c r="F238" s="3"/>
      <c r="G238" s="3"/>
      <c r="H238" s="3"/>
      <c r="I238" s="3"/>
      <c r="J238" s="3"/>
    </row>
    <row r="239" spans="1:10" s="29" customFormat="1">
      <c r="A239" s="59"/>
      <c r="F239" s="3"/>
      <c r="G239" s="3"/>
      <c r="H239" s="3"/>
      <c r="I239" s="3"/>
      <c r="J239" s="3"/>
    </row>
    <row r="240" spans="1:10" s="29" customFormat="1">
      <c r="A240" s="59"/>
      <c r="F240" s="3"/>
      <c r="G240" s="3"/>
      <c r="H240" s="3"/>
      <c r="I240" s="3"/>
      <c r="J240" s="3"/>
    </row>
    <row r="241" spans="1:10" s="29" customFormat="1">
      <c r="A241" s="59"/>
      <c r="F241" s="3"/>
      <c r="G241" s="3"/>
      <c r="H241" s="3"/>
      <c r="I241" s="3"/>
      <c r="J241" s="3"/>
    </row>
    <row r="242" spans="1:10" s="29" customFormat="1">
      <c r="A242" s="59"/>
      <c r="F242" s="3"/>
      <c r="G242" s="3"/>
      <c r="H242" s="3"/>
      <c r="I242" s="3"/>
      <c r="J242" s="3"/>
    </row>
    <row r="243" spans="1:10" s="29" customFormat="1">
      <c r="A243" s="59"/>
      <c r="F243" s="3"/>
      <c r="G243" s="3"/>
      <c r="H243" s="3"/>
      <c r="I243" s="3"/>
      <c r="J243" s="3"/>
    </row>
    <row r="244" spans="1:10" s="29" customFormat="1">
      <c r="A244" s="59"/>
      <c r="F244" s="3"/>
      <c r="G244" s="3"/>
      <c r="H244" s="3"/>
      <c r="I244" s="3"/>
      <c r="J244" s="3"/>
    </row>
    <row r="245" spans="1:10" s="29" customFormat="1">
      <c r="A245" s="59"/>
      <c r="F245" s="3"/>
      <c r="G245" s="3"/>
      <c r="H245" s="3"/>
      <c r="I245" s="3"/>
      <c r="J245" s="3"/>
    </row>
    <row r="246" spans="1:10" s="29" customFormat="1">
      <c r="A246" s="59"/>
      <c r="F246" s="3"/>
      <c r="G246" s="3"/>
      <c r="H246" s="3"/>
      <c r="I246" s="3"/>
      <c r="J246" s="3"/>
    </row>
    <row r="247" spans="1:10" s="29" customFormat="1">
      <c r="A247" s="59"/>
      <c r="F247" s="3"/>
      <c r="G247" s="3"/>
      <c r="H247" s="3"/>
      <c r="I247" s="3"/>
      <c r="J247" s="3"/>
    </row>
    <row r="248" spans="1:10" s="29" customFormat="1">
      <c r="A248" s="59"/>
      <c r="F248" s="3"/>
      <c r="G248" s="3"/>
      <c r="H248" s="3"/>
      <c r="I248" s="3"/>
      <c r="J248" s="3"/>
    </row>
    <row r="249" spans="1:10" s="29" customFormat="1">
      <c r="A249" s="59"/>
      <c r="F249" s="3"/>
      <c r="G249" s="3"/>
      <c r="H249" s="3"/>
      <c r="I249" s="3"/>
      <c r="J249" s="3"/>
    </row>
    <row r="250" spans="1:10" s="29" customFormat="1">
      <c r="A250" s="59"/>
      <c r="F250" s="3"/>
      <c r="G250" s="3"/>
      <c r="H250" s="3"/>
      <c r="I250" s="3"/>
      <c r="J250" s="3"/>
    </row>
    <row r="251" spans="1:10" s="29" customFormat="1">
      <c r="A251" s="59"/>
      <c r="F251" s="3"/>
      <c r="G251" s="3"/>
      <c r="H251" s="3"/>
      <c r="I251" s="3"/>
      <c r="J251" s="3"/>
    </row>
    <row r="252" spans="1:10" s="29" customFormat="1">
      <c r="A252" s="59"/>
      <c r="F252" s="3"/>
      <c r="G252" s="3"/>
      <c r="H252" s="3"/>
      <c r="I252" s="3"/>
      <c r="J252" s="3"/>
    </row>
    <row r="253" spans="1:10" s="29" customFormat="1">
      <c r="A253" s="59"/>
      <c r="F253" s="3"/>
      <c r="G253" s="3"/>
      <c r="H253" s="3"/>
      <c r="I253" s="3"/>
      <c r="J253" s="3"/>
    </row>
    <row r="254" spans="1:10" s="29" customFormat="1">
      <c r="A254" s="59"/>
      <c r="F254" s="3"/>
      <c r="G254" s="3"/>
      <c r="H254" s="3"/>
      <c r="I254" s="3"/>
      <c r="J254" s="3"/>
    </row>
    <row r="255" spans="1:10" s="29" customFormat="1">
      <c r="A255" s="59"/>
      <c r="F255" s="3"/>
      <c r="G255" s="3"/>
      <c r="H255" s="3"/>
      <c r="I255" s="3"/>
      <c r="J255" s="3"/>
    </row>
    <row r="256" spans="1:10" s="29" customFormat="1">
      <c r="A256" s="59"/>
      <c r="F256" s="3"/>
      <c r="G256" s="3"/>
      <c r="H256" s="3"/>
      <c r="I256" s="3"/>
      <c r="J256" s="3"/>
    </row>
    <row r="257" spans="1:10" s="29" customFormat="1">
      <c r="A257" s="59"/>
      <c r="F257" s="3"/>
      <c r="G257" s="3"/>
      <c r="H257" s="3"/>
      <c r="I257" s="3"/>
      <c r="J257" s="3"/>
    </row>
    <row r="258" spans="1:10" s="29" customFormat="1">
      <c r="A258" s="59"/>
      <c r="F258" s="3"/>
      <c r="G258" s="3"/>
      <c r="H258" s="3"/>
      <c r="I258" s="3"/>
      <c r="J258" s="3"/>
    </row>
    <row r="259" spans="1:10" s="29" customFormat="1">
      <c r="A259" s="59"/>
      <c r="F259" s="3"/>
      <c r="G259" s="3"/>
      <c r="H259" s="3"/>
      <c r="I259" s="3"/>
      <c r="J259" s="3"/>
    </row>
    <row r="260" spans="1:10" s="29" customFormat="1">
      <c r="A260" s="59"/>
      <c r="F260" s="3"/>
      <c r="G260" s="3"/>
      <c r="H260" s="3"/>
      <c r="I260" s="3"/>
      <c r="J260" s="3"/>
    </row>
    <row r="261" spans="1:10" s="29" customFormat="1">
      <c r="A261" s="59"/>
      <c r="F261" s="3"/>
      <c r="G261" s="3"/>
      <c r="H261" s="3"/>
      <c r="I261" s="3"/>
      <c r="J261" s="3"/>
    </row>
    <row r="262" spans="1:10" s="29" customFormat="1">
      <c r="A262" s="59"/>
      <c r="F262" s="3"/>
      <c r="G262" s="3"/>
      <c r="H262" s="3"/>
      <c r="I262" s="3"/>
      <c r="J262" s="3"/>
    </row>
    <row r="263" spans="1:10" s="29" customFormat="1">
      <c r="A263" s="59"/>
      <c r="F263" s="3"/>
      <c r="G263" s="3"/>
      <c r="H263" s="3"/>
      <c r="I263" s="3"/>
      <c r="J263" s="3"/>
    </row>
    <row r="264" spans="1:10" s="29" customFormat="1">
      <c r="A264" s="59"/>
      <c r="F264" s="3"/>
      <c r="G264" s="3"/>
      <c r="H264" s="3"/>
      <c r="I264" s="3"/>
      <c r="J264" s="3"/>
    </row>
    <row r="265" spans="1:10" s="29" customFormat="1">
      <c r="A265" s="59"/>
      <c r="F265" s="3"/>
      <c r="G265" s="3"/>
      <c r="H265" s="3"/>
      <c r="I265" s="3"/>
      <c r="J265" s="3"/>
    </row>
    <row r="266" spans="1:10" s="29" customFormat="1">
      <c r="A266" s="59"/>
      <c r="F266" s="3"/>
      <c r="G266" s="3"/>
      <c r="H266" s="3"/>
      <c r="I266" s="3"/>
      <c r="J266" s="3"/>
    </row>
    <row r="267" spans="1:10" s="29" customFormat="1">
      <c r="A267" s="59"/>
      <c r="F267" s="3"/>
      <c r="G267" s="3"/>
      <c r="H267" s="3"/>
      <c r="I267" s="3"/>
      <c r="J267" s="3"/>
    </row>
    <row r="268" spans="1:10" s="29" customFormat="1">
      <c r="A268" s="59"/>
      <c r="F268" s="3"/>
      <c r="G268" s="3"/>
      <c r="H268" s="3"/>
      <c r="I268" s="3"/>
      <c r="J268" s="3"/>
    </row>
    <row r="269" spans="1:10" s="29" customFormat="1">
      <c r="A269" s="59"/>
      <c r="F269" s="3"/>
      <c r="G269" s="3"/>
      <c r="H269" s="3"/>
      <c r="I269" s="3"/>
      <c r="J269" s="3"/>
    </row>
    <row r="270" spans="1:10" s="29" customFormat="1">
      <c r="A270" s="59"/>
      <c r="F270" s="3"/>
      <c r="G270" s="3"/>
      <c r="H270" s="3"/>
      <c r="I270" s="3"/>
      <c r="J270" s="3"/>
    </row>
    <row r="271" spans="1:10" s="29" customFormat="1">
      <c r="A271" s="59"/>
      <c r="F271" s="3"/>
      <c r="G271" s="3"/>
      <c r="H271" s="3"/>
      <c r="I271" s="3"/>
      <c r="J271" s="3"/>
    </row>
    <row r="272" spans="1:10" s="29" customFormat="1">
      <c r="A272" s="59"/>
      <c r="F272" s="3"/>
      <c r="G272" s="3"/>
      <c r="H272" s="3"/>
      <c r="I272" s="3"/>
      <c r="J272" s="3"/>
    </row>
    <row r="273" spans="1:10" s="29" customFormat="1">
      <c r="A273" s="59"/>
      <c r="F273" s="3"/>
      <c r="G273" s="3"/>
      <c r="H273" s="3"/>
      <c r="I273" s="3"/>
      <c r="J273" s="3"/>
    </row>
    <row r="274" spans="1:10" s="29" customFormat="1">
      <c r="A274" s="59"/>
      <c r="F274" s="3"/>
      <c r="G274" s="3"/>
      <c r="H274" s="3"/>
      <c r="I274" s="3"/>
      <c r="J274" s="3"/>
    </row>
    <row r="275" spans="1:10" s="29" customFormat="1">
      <c r="A275" s="59"/>
      <c r="F275" s="3"/>
      <c r="G275" s="3"/>
      <c r="H275" s="3"/>
      <c r="I275" s="3"/>
      <c r="J275" s="3"/>
    </row>
    <row r="276" spans="1:10" s="29" customFormat="1">
      <c r="A276" s="59"/>
      <c r="F276" s="3"/>
      <c r="G276" s="3"/>
      <c r="H276" s="3"/>
      <c r="I276" s="3"/>
      <c r="J276" s="3"/>
    </row>
    <row r="277" spans="1:10" s="29" customFormat="1">
      <c r="A277" s="59"/>
      <c r="F277" s="3"/>
      <c r="G277" s="3"/>
      <c r="H277" s="3"/>
      <c r="I277" s="3"/>
      <c r="J277" s="3"/>
    </row>
    <row r="278" spans="1:10" s="29" customFormat="1">
      <c r="A278" s="59"/>
      <c r="F278" s="3"/>
      <c r="G278" s="3"/>
      <c r="H278" s="3"/>
      <c r="I278" s="3"/>
      <c r="J278" s="3"/>
    </row>
    <row r="279" spans="1:10" s="29" customFormat="1">
      <c r="A279" s="59"/>
      <c r="F279" s="3"/>
      <c r="G279" s="3"/>
      <c r="H279" s="3"/>
      <c r="I279" s="3"/>
      <c r="J279" s="3"/>
    </row>
    <row r="280" spans="1:10" s="29" customFormat="1">
      <c r="A280" s="59"/>
      <c r="F280" s="3"/>
      <c r="G280" s="3"/>
      <c r="H280" s="3"/>
      <c r="I280" s="3"/>
      <c r="J280" s="3"/>
    </row>
    <row r="281" spans="1:10" s="29" customFormat="1">
      <c r="A281" s="59"/>
      <c r="F281" s="3"/>
      <c r="G281" s="3"/>
      <c r="H281" s="3"/>
      <c r="I281" s="3"/>
      <c r="J281" s="3"/>
    </row>
    <row r="282" spans="1:10" s="29" customFormat="1">
      <c r="A282" s="59"/>
      <c r="F282" s="3"/>
      <c r="G282" s="3"/>
      <c r="H282" s="3"/>
      <c r="I282" s="3"/>
      <c r="J282" s="3"/>
    </row>
    <row r="283" spans="1:10" s="29" customFormat="1">
      <c r="A283" s="59"/>
      <c r="F283" s="3"/>
      <c r="G283" s="3"/>
      <c r="H283" s="3"/>
      <c r="I283" s="3"/>
      <c r="J283" s="3"/>
    </row>
    <row r="284" spans="1:10" s="29" customFormat="1">
      <c r="A284" s="59"/>
      <c r="F284" s="3"/>
      <c r="G284" s="3"/>
      <c r="H284" s="3"/>
      <c r="I284" s="3"/>
      <c r="J284" s="3"/>
    </row>
    <row r="285" spans="1:10" s="29" customFormat="1">
      <c r="A285" s="59"/>
      <c r="F285" s="3"/>
      <c r="G285" s="3"/>
      <c r="H285" s="3"/>
      <c r="I285" s="3"/>
      <c r="J285" s="3"/>
    </row>
    <row r="286" spans="1:10" s="29" customFormat="1">
      <c r="A286" s="59"/>
      <c r="F286" s="3"/>
      <c r="G286" s="3"/>
      <c r="H286" s="3"/>
      <c r="I286" s="3"/>
      <c r="J286" s="3"/>
    </row>
    <row r="287" spans="1:10" s="29" customFormat="1">
      <c r="A287" s="59"/>
      <c r="F287" s="3"/>
      <c r="G287" s="3"/>
      <c r="H287" s="3"/>
      <c r="I287" s="3"/>
      <c r="J287" s="3"/>
    </row>
  </sheetData>
  <mergeCells count="45">
    <mergeCell ref="B136:D136"/>
    <mergeCell ref="B135:D135"/>
    <mergeCell ref="F135:I135"/>
    <mergeCell ref="B35:F35"/>
    <mergeCell ref="C42:C43"/>
    <mergeCell ref="A40:J40"/>
    <mergeCell ref="A38:J38"/>
    <mergeCell ref="B36:F36"/>
    <mergeCell ref="A94:J94"/>
    <mergeCell ref="B42:B43"/>
    <mergeCell ref="G15:J15"/>
    <mergeCell ref="E4:G4"/>
    <mergeCell ref="A84:J84"/>
    <mergeCell ref="A42:A43"/>
    <mergeCell ref="E32:F32"/>
    <mergeCell ref="A15:B15"/>
    <mergeCell ref="A21:B21"/>
    <mergeCell ref="A13:B13"/>
    <mergeCell ref="A20:B20"/>
    <mergeCell ref="A3:B3"/>
    <mergeCell ref="A11:B11"/>
    <mergeCell ref="A16:B16"/>
    <mergeCell ref="A18:B18"/>
    <mergeCell ref="B26:F26"/>
    <mergeCell ref="B27:F27"/>
    <mergeCell ref="A92:J92"/>
    <mergeCell ref="A114:J114"/>
    <mergeCell ref="F42:F43"/>
    <mergeCell ref="G5:H5"/>
    <mergeCell ref="A8:B8"/>
    <mergeCell ref="G8:J8"/>
    <mergeCell ref="A12:B12"/>
    <mergeCell ref="B28:F28"/>
    <mergeCell ref="B29:F29"/>
    <mergeCell ref="B30:F30"/>
    <mergeCell ref="B31:F31"/>
    <mergeCell ref="A45:J45"/>
    <mergeCell ref="B37:F37"/>
    <mergeCell ref="G42:J42"/>
    <mergeCell ref="E33:F33"/>
    <mergeCell ref="A123:J123"/>
    <mergeCell ref="A100:J100"/>
    <mergeCell ref="A70:J70"/>
    <mergeCell ref="E42:E43"/>
    <mergeCell ref="D42:D43"/>
  </mergeCells>
  <phoneticPr fontId="3" type="noConversion"/>
  <pageMargins left="0.98425196850393704" right="0.39370078740157483" top="0.78740157480314965" bottom="0.78740157480314965" header="0.39370078740157483" footer="0.19685039370078741"/>
  <pageSetup paperSize="9" scale="54" orientation="landscape" verticalDpi="300" r:id="rId1"/>
  <headerFooter alignWithMargins="0"/>
  <rowBreaks count="3" manualBreakCount="3">
    <brk id="37" max="7" man="1"/>
    <brk id="69" max="7" man="1"/>
    <brk id="99" max="7" man="1"/>
  </rowBreaks>
  <ignoredErrors>
    <ignoredError sqref="B115:B122 B124:B132" numberStoredAsText="1"/>
    <ignoredError sqref="C110" formulaRange="1"/>
    <ignoredError sqref="C54:F55 D96:F96 D97:F97 D98:F98 D99:F99 C129:F132 C95:E95 C96:C99 F9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327"/>
  <sheetViews>
    <sheetView zoomScale="75" zoomScaleNormal="75" workbookViewId="0">
      <selection activeCell="H92" sqref="H92"/>
    </sheetView>
  </sheetViews>
  <sheetFormatPr defaultRowHeight="18.75"/>
  <cols>
    <col min="1" max="1" width="86.7109375" style="3" customWidth="1"/>
    <col min="2" max="2" width="14.85546875" style="29" customWidth="1"/>
    <col min="3" max="5" width="16.28515625" style="29" customWidth="1"/>
    <col min="6" max="10" width="16.28515625" style="3" customWidth="1"/>
    <col min="11" max="11" width="69.28515625" style="3" customWidth="1"/>
    <col min="12" max="16384" width="9.140625" style="3"/>
  </cols>
  <sheetData>
    <row r="1" spans="1:11">
      <c r="A1" s="212" t="s">
        <v>212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>
      <c r="A2" s="49"/>
      <c r="B2" s="62"/>
      <c r="C2" s="49"/>
      <c r="D2" s="49"/>
      <c r="E2" s="62"/>
      <c r="F2" s="49"/>
      <c r="G2" s="49"/>
      <c r="H2" s="49"/>
      <c r="I2" s="49"/>
      <c r="J2" s="49"/>
    </row>
    <row r="3" spans="1:11" ht="36" customHeight="1">
      <c r="A3" s="206" t="s">
        <v>208</v>
      </c>
      <c r="B3" s="197" t="s">
        <v>18</v>
      </c>
      <c r="C3" s="197" t="s">
        <v>33</v>
      </c>
      <c r="D3" s="197" t="s">
        <v>37</v>
      </c>
      <c r="E3" s="213" t="s">
        <v>153</v>
      </c>
      <c r="F3" s="197" t="s">
        <v>23</v>
      </c>
      <c r="G3" s="197" t="s">
        <v>166</v>
      </c>
      <c r="H3" s="197"/>
      <c r="I3" s="197"/>
      <c r="J3" s="197"/>
      <c r="K3" s="197" t="s">
        <v>195</v>
      </c>
    </row>
    <row r="4" spans="1:11" ht="61.5" customHeight="1">
      <c r="A4" s="206"/>
      <c r="B4" s="197"/>
      <c r="C4" s="197"/>
      <c r="D4" s="197"/>
      <c r="E4" s="213"/>
      <c r="F4" s="197"/>
      <c r="G4" s="17" t="s">
        <v>167</v>
      </c>
      <c r="H4" s="17" t="s">
        <v>168</v>
      </c>
      <c r="I4" s="17" t="s">
        <v>169</v>
      </c>
      <c r="J4" s="17" t="s">
        <v>75</v>
      </c>
      <c r="K4" s="197"/>
    </row>
    <row r="5" spans="1:11" ht="18" customHeight="1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</row>
    <row r="6" spans="1:11" s="6" customFormat="1" ht="20.100000000000001" customHeight="1">
      <c r="A6" s="214" t="s">
        <v>211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s="6" customFormat="1">
      <c r="A7" s="9" t="s">
        <v>179</v>
      </c>
      <c r="B7" s="10">
        <v>1000</v>
      </c>
      <c r="C7" s="120"/>
      <c r="D7" s="120">
        <v>40297</v>
      </c>
      <c r="E7" s="120">
        <v>40297</v>
      </c>
      <c r="F7" s="125">
        <f>SUM(G7:J7)</f>
        <v>53478</v>
      </c>
      <c r="G7" s="120">
        <v>13971</v>
      </c>
      <c r="H7" s="120">
        <v>13524</v>
      </c>
      <c r="I7" s="120">
        <v>12585</v>
      </c>
      <c r="J7" s="120">
        <v>13398</v>
      </c>
      <c r="K7" s="115"/>
    </row>
    <row r="8" spans="1:11" ht="18.75" customHeight="1">
      <c r="A8" s="9" t="s">
        <v>158</v>
      </c>
      <c r="B8" s="10">
        <v>1010</v>
      </c>
      <c r="C8" s="125">
        <f>SUM(C9:C16)</f>
        <v>0</v>
      </c>
      <c r="D8" s="125">
        <f>SUM(D9:D16)</f>
        <v>36683</v>
      </c>
      <c r="E8" s="125">
        <f>SUM(E9:E16)</f>
        <v>36683</v>
      </c>
      <c r="F8" s="125">
        <f>SUM(G8:J8)</f>
        <v>57086.5</v>
      </c>
      <c r="G8" s="125">
        <f>SUM(G9:G16)</f>
        <v>14807</v>
      </c>
      <c r="H8" s="125">
        <f>SUM(H9:H16)</f>
        <v>14412.5</v>
      </c>
      <c r="I8" s="125">
        <f>SUM(I9:I16)</f>
        <v>13550</v>
      </c>
      <c r="J8" s="125">
        <f>SUM(J9:J16)</f>
        <v>14317</v>
      </c>
      <c r="K8" s="112"/>
    </row>
    <row r="9" spans="1:11" s="2" customFormat="1" ht="20.100000000000001" customHeight="1">
      <c r="A9" s="9" t="s">
        <v>393</v>
      </c>
      <c r="B9" s="8">
        <v>1011</v>
      </c>
      <c r="C9" s="120" t="s">
        <v>252</v>
      </c>
      <c r="D9" s="120">
        <f>4593-1212-4</f>
        <v>3377</v>
      </c>
      <c r="E9" s="120">
        <f>3381-4</f>
        <v>3377</v>
      </c>
      <c r="F9" s="125">
        <f>SUM(G9:J9)</f>
        <v>2492</v>
      </c>
      <c r="G9" s="120">
        <v>581</v>
      </c>
      <c r="H9" s="120">
        <v>635</v>
      </c>
      <c r="I9" s="120">
        <v>612</v>
      </c>
      <c r="J9" s="120">
        <v>664</v>
      </c>
      <c r="K9" s="112"/>
    </row>
    <row r="10" spans="1:11" s="2" customFormat="1" ht="20.100000000000001" customHeight="1">
      <c r="A10" s="9" t="s">
        <v>394</v>
      </c>
      <c r="B10" s="8">
        <v>1012</v>
      </c>
      <c r="C10" s="120" t="s">
        <v>252</v>
      </c>
      <c r="D10" s="120">
        <v>877</v>
      </c>
      <c r="E10" s="120">
        <v>877</v>
      </c>
      <c r="F10" s="125">
        <f t="shared" ref="F10:F16" si="0">SUM(G10:J10)</f>
        <v>997.5</v>
      </c>
      <c r="G10" s="120">
        <v>542</v>
      </c>
      <c r="H10" s="120">
        <v>59.5</v>
      </c>
      <c r="I10" s="120" t="s">
        <v>252</v>
      </c>
      <c r="J10" s="120">
        <v>396</v>
      </c>
      <c r="K10" s="112"/>
    </row>
    <row r="11" spans="1:11" s="2" customFormat="1" ht="20.100000000000001" customHeight="1">
      <c r="A11" s="9" t="s">
        <v>395</v>
      </c>
      <c r="B11" s="8">
        <v>1013</v>
      </c>
      <c r="C11" s="120" t="s">
        <v>252</v>
      </c>
      <c r="D11" s="120">
        <v>182</v>
      </c>
      <c r="E11" s="120">
        <v>182</v>
      </c>
      <c r="F11" s="125">
        <f t="shared" si="0"/>
        <v>185</v>
      </c>
      <c r="G11" s="120">
        <v>56</v>
      </c>
      <c r="H11" s="120">
        <v>44</v>
      </c>
      <c r="I11" s="120">
        <v>39</v>
      </c>
      <c r="J11" s="120">
        <v>46</v>
      </c>
      <c r="K11" s="112"/>
    </row>
    <row r="12" spans="1:11" s="2" customFormat="1" ht="20.100000000000001" customHeight="1">
      <c r="A12" s="9" t="s">
        <v>5</v>
      </c>
      <c r="B12" s="8">
        <v>1014</v>
      </c>
      <c r="C12" s="120" t="s">
        <v>252</v>
      </c>
      <c r="D12" s="120">
        <v>26128</v>
      </c>
      <c r="E12" s="120">
        <v>26128</v>
      </c>
      <c r="F12" s="125">
        <f t="shared" si="0"/>
        <v>37399</v>
      </c>
      <c r="G12" s="120">
        <v>9567</v>
      </c>
      <c r="H12" s="120">
        <v>9604</v>
      </c>
      <c r="I12" s="120">
        <v>8976</v>
      </c>
      <c r="J12" s="120">
        <v>9252</v>
      </c>
      <c r="K12" s="112"/>
    </row>
    <row r="13" spans="1:11" s="2" customFormat="1" ht="20.100000000000001" customHeight="1">
      <c r="A13" s="9" t="s">
        <v>6</v>
      </c>
      <c r="B13" s="8">
        <v>1015</v>
      </c>
      <c r="C13" s="120" t="s">
        <v>252</v>
      </c>
      <c r="D13" s="120">
        <v>5748</v>
      </c>
      <c r="E13" s="120">
        <v>5748</v>
      </c>
      <c r="F13" s="125">
        <f t="shared" si="0"/>
        <v>8228</v>
      </c>
      <c r="G13" s="120">
        <v>2105</v>
      </c>
      <c r="H13" s="120">
        <v>2113</v>
      </c>
      <c r="I13" s="120">
        <v>1975</v>
      </c>
      <c r="J13" s="120">
        <v>2035</v>
      </c>
      <c r="K13" s="112"/>
    </row>
    <row r="14" spans="1:11" s="2" customFormat="1" ht="39" customHeight="1">
      <c r="A14" s="9" t="s">
        <v>396</v>
      </c>
      <c r="B14" s="8">
        <v>1016</v>
      </c>
      <c r="C14" s="120" t="s">
        <v>252</v>
      </c>
      <c r="D14" s="120">
        <v>275</v>
      </c>
      <c r="E14" s="120">
        <v>275</v>
      </c>
      <c r="F14" s="125">
        <f t="shared" si="0"/>
        <v>214</v>
      </c>
      <c r="G14" s="120">
        <v>53</v>
      </c>
      <c r="H14" s="120">
        <v>54</v>
      </c>
      <c r="I14" s="120">
        <v>53</v>
      </c>
      <c r="J14" s="120">
        <v>54</v>
      </c>
      <c r="K14" s="112"/>
    </row>
    <row r="15" spans="1:11" s="2" customFormat="1" ht="20.100000000000001" customHeight="1">
      <c r="A15" s="9" t="s">
        <v>397</v>
      </c>
      <c r="B15" s="8">
        <v>1017</v>
      </c>
      <c r="C15" s="120" t="s">
        <v>252</v>
      </c>
      <c r="D15" s="120" t="s">
        <v>252</v>
      </c>
      <c r="E15" s="120" t="s">
        <v>252</v>
      </c>
      <c r="F15" s="125">
        <f t="shared" si="0"/>
        <v>7060</v>
      </c>
      <c r="G15" s="120">
        <v>1765</v>
      </c>
      <c r="H15" s="120">
        <v>1765</v>
      </c>
      <c r="I15" s="120">
        <v>1765</v>
      </c>
      <c r="J15" s="120">
        <v>1765</v>
      </c>
      <c r="K15" s="112"/>
    </row>
    <row r="16" spans="1:11" s="2" customFormat="1" ht="20.100000000000001" customHeight="1">
      <c r="A16" s="9" t="s">
        <v>398</v>
      </c>
      <c r="B16" s="8">
        <v>1018</v>
      </c>
      <c r="C16" s="120" t="s">
        <v>252</v>
      </c>
      <c r="D16" s="120">
        <v>96</v>
      </c>
      <c r="E16" s="120">
        <v>96</v>
      </c>
      <c r="F16" s="125">
        <f t="shared" si="0"/>
        <v>511</v>
      </c>
      <c r="G16" s="120">
        <v>138</v>
      </c>
      <c r="H16" s="120">
        <v>138</v>
      </c>
      <c r="I16" s="120">
        <v>130</v>
      </c>
      <c r="J16" s="120">
        <v>105</v>
      </c>
      <c r="K16" s="112"/>
    </row>
    <row r="17" spans="1:11" s="6" customFormat="1" ht="20.100000000000001" customHeight="1">
      <c r="A17" s="11" t="s">
        <v>26</v>
      </c>
      <c r="B17" s="12">
        <v>1020</v>
      </c>
      <c r="C17" s="154">
        <f>SUM(C7,C8)</f>
        <v>0</v>
      </c>
      <c r="D17" s="154">
        <f t="shared" ref="D17:J17" si="1">SUM(D7,D8)</f>
        <v>76980</v>
      </c>
      <c r="E17" s="154">
        <f t="shared" si="1"/>
        <v>76980</v>
      </c>
      <c r="F17" s="154">
        <f t="shared" si="1"/>
        <v>110564.5</v>
      </c>
      <c r="G17" s="154">
        <f t="shared" si="1"/>
        <v>28778</v>
      </c>
      <c r="H17" s="154">
        <f t="shared" si="1"/>
        <v>27936.5</v>
      </c>
      <c r="I17" s="154">
        <f t="shared" si="1"/>
        <v>26135</v>
      </c>
      <c r="J17" s="154">
        <f t="shared" si="1"/>
        <v>27715</v>
      </c>
      <c r="K17" s="115"/>
    </row>
    <row r="18" spans="1:11" ht="20.100000000000001" customHeight="1">
      <c r="A18" s="9" t="s">
        <v>191</v>
      </c>
      <c r="B18" s="10">
        <v>1030</v>
      </c>
      <c r="C18" s="125">
        <f>SUM(C19:C38,C40)</f>
        <v>0</v>
      </c>
      <c r="D18" s="125">
        <f>SUM(D19:D38,D40)</f>
        <v>3614</v>
      </c>
      <c r="E18" s="125">
        <f>SUM(E19:E38,E40)</f>
        <v>3614</v>
      </c>
      <c r="F18" s="125">
        <f t="shared" ref="F18:F73" si="2">SUM(G18:J18)</f>
        <v>3533</v>
      </c>
      <c r="G18" s="125">
        <f>SUM(G19:G38,G40)</f>
        <v>949</v>
      </c>
      <c r="H18" s="125">
        <f>SUM(H19:H38,H40)</f>
        <v>897</v>
      </c>
      <c r="I18" s="125">
        <f>SUM(I19:I38,I40)</f>
        <v>820</v>
      </c>
      <c r="J18" s="125">
        <f>SUM(J19:J38,J40)</f>
        <v>867</v>
      </c>
      <c r="K18" s="112"/>
    </row>
    <row r="19" spans="1:11" ht="20.100000000000001" customHeight="1">
      <c r="A19" s="9" t="s">
        <v>115</v>
      </c>
      <c r="B19" s="10">
        <v>1031</v>
      </c>
      <c r="C19" s="120" t="s">
        <v>252</v>
      </c>
      <c r="D19" s="120">
        <v>145</v>
      </c>
      <c r="E19" s="120">
        <v>145</v>
      </c>
      <c r="F19" s="125">
        <f t="shared" si="2"/>
        <v>168</v>
      </c>
      <c r="G19" s="120">
        <v>41</v>
      </c>
      <c r="H19" s="120">
        <v>41</v>
      </c>
      <c r="I19" s="120">
        <v>41</v>
      </c>
      <c r="J19" s="120">
        <v>45</v>
      </c>
      <c r="K19" s="112"/>
    </row>
    <row r="20" spans="1:11" ht="20.100000000000001" customHeight="1">
      <c r="A20" s="9" t="s">
        <v>180</v>
      </c>
      <c r="B20" s="10">
        <v>1032</v>
      </c>
      <c r="C20" s="120" t="s">
        <v>252</v>
      </c>
      <c r="D20" s="120" t="s">
        <v>252</v>
      </c>
      <c r="E20" s="120" t="s">
        <v>252</v>
      </c>
      <c r="F20" s="125">
        <f t="shared" si="2"/>
        <v>0</v>
      </c>
      <c r="G20" s="120" t="s">
        <v>252</v>
      </c>
      <c r="H20" s="120" t="s">
        <v>252</v>
      </c>
      <c r="I20" s="120" t="s">
        <v>252</v>
      </c>
      <c r="J20" s="120" t="s">
        <v>252</v>
      </c>
      <c r="K20" s="112"/>
    </row>
    <row r="21" spans="1:11" ht="20.100000000000001" customHeight="1">
      <c r="A21" s="9" t="s">
        <v>62</v>
      </c>
      <c r="B21" s="10">
        <v>1033</v>
      </c>
      <c r="C21" s="120" t="s">
        <v>252</v>
      </c>
      <c r="D21" s="120">
        <v>6</v>
      </c>
      <c r="E21" s="120">
        <v>6</v>
      </c>
      <c r="F21" s="125">
        <f t="shared" si="2"/>
        <v>0</v>
      </c>
      <c r="G21" s="120" t="s">
        <v>252</v>
      </c>
      <c r="H21" s="120" t="s">
        <v>252</v>
      </c>
      <c r="I21" s="120" t="s">
        <v>252</v>
      </c>
      <c r="J21" s="120" t="s">
        <v>252</v>
      </c>
      <c r="K21" s="112"/>
    </row>
    <row r="22" spans="1:11" ht="20.100000000000001" customHeight="1">
      <c r="A22" s="9" t="s">
        <v>24</v>
      </c>
      <c r="B22" s="10">
        <v>1034</v>
      </c>
      <c r="C22" s="120" t="s">
        <v>252</v>
      </c>
      <c r="D22" s="120">
        <v>4</v>
      </c>
      <c r="E22" s="120">
        <v>4</v>
      </c>
      <c r="F22" s="125">
        <f t="shared" si="2"/>
        <v>13</v>
      </c>
      <c r="G22" s="120">
        <v>13</v>
      </c>
      <c r="H22" s="120" t="s">
        <v>252</v>
      </c>
      <c r="I22" s="120" t="s">
        <v>252</v>
      </c>
      <c r="J22" s="120" t="s">
        <v>252</v>
      </c>
      <c r="K22" s="112"/>
    </row>
    <row r="23" spans="1:11" ht="20.100000000000001" customHeight="1">
      <c r="A23" s="9" t="s">
        <v>25</v>
      </c>
      <c r="B23" s="10">
        <v>1035</v>
      </c>
      <c r="C23" s="120" t="s">
        <v>252</v>
      </c>
      <c r="D23" s="120" t="s">
        <v>252</v>
      </c>
      <c r="E23" s="120" t="s">
        <v>252</v>
      </c>
      <c r="F23" s="125">
        <f t="shared" si="2"/>
        <v>0</v>
      </c>
      <c r="G23" s="120"/>
      <c r="H23" s="120" t="s">
        <v>252</v>
      </c>
      <c r="I23" s="120" t="s">
        <v>252</v>
      </c>
      <c r="J23" s="120" t="s">
        <v>252</v>
      </c>
      <c r="K23" s="112"/>
    </row>
    <row r="24" spans="1:11" s="2" customFormat="1" ht="20.100000000000001" customHeight="1">
      <c r="A24" s="9" t="s">
        <v>38</v>
      </c>
      <c r="B24" s="10">
        <v>1036</v>
      </c>
      <c r="C24" s="120" t="s">
        <v>252</v>
      </c>
      <c r="D24" s="120">
        <v>6</v>
      </c>
      <c r="E24" s="120">
        <v>6</v>
      </c>
      <c r="F24" s="125">
        <f t="shared" si="2"/>
        <v>8</v>
      </c>
      <c r="G24" s="120">
        <v>2</v>
      </c>
      <c r="H24" s="120">
        <v>2</v>
      </c>
      <c r="I24" s="120">
        <v>2</v>
      </c>
      <c r="J24" s="120">
        <v>2</v>
      </c>
      <c r="K24" s="112"/>
    </row>
    <row r="25" spans="1:11" s="2" customFormat="1" ht="20.100000000000001" customHeight="1">
      <c r="A25" s="9" t="s">
        <v>39</v>
      </c>
      <c r="B25" s="10">
        <v>1037</v>
      </c>
      <c r="C25" s="120" t="s">
        <v>252</v>
      </c>
      <c r="D25" s="120">
        <v>12</v>
      </c>
      <c r="E25" s="120">
        <v>12</v>
      </c>
      <c r="F25" s="125">
        <f t="shared" si="2"/>
        <v>12</v>
      </c>
      <c r="G25" s="120">
        <v>3</v>
      </c>
      <c r="H25" s="120">
        <v>3</v>
      </c>
      <c r="I25" s="120">
        <v>3</v>
      </c>
      <c r="J25" s="120">
        <v>3</v>
      </c>
      <c r="K25" s="112"/>
    </row>
    <row r="26" spans="1:11" s="2" customFormat="1" ht="20.100000000000001" customHeight="1">
      <c r="A26" s="9" t="s">
        <v>40</v>
      </c>
      <c r="B26" s="10">
        <v>1038</v>
      </c>
      <c r="C26" s="120" t="s">
        <v>252</v>
      </c>
      <c r="D26" s="120">
        <v>1776</v>
      </c>
      <c r="E26" s="120">
        <v>1776</v>
      </c>
      <c r="F26" s="125">
        <f t="shared" si="2"/>
        <v>2506</v>
      </c>
      <c r="G26" s="120">
        <v>641</v>
      </c>
      <c r="H26" s="120">
        <v>644</v>
      </c>
      <c r="I26" s="120">
        <v>601</v>
      </c>
      <c r="J26" s="120">
        <v>620</v>
      </c>
      <c r="K26" s="112"/>
    </row>
    <row r="27" spans="1:11" s="2" customFormat="1" ht="20.100000000000001" customHeight="1">
      <c r="A27" s="9" t="s">
        <v>41</v>
      </c>
      <c r="B27" s="10">
        <v>1039</v>
      </c>
      <c r="C27" s="120" t="s">
        <v>252</v>
      </c>
      <c r="D27" s="120">
        <v>391</v>
      </c>
      <c r="E27" s="120">
        <v>391</v>
      </c>
      <c r="F27" s="125">
        <f t="shared" si="2"/>
        <v>551</v>
      </c>
      <c r="G27" s="120">
        <v>141</v>
      </c>
      <c r="H27" s="120">
        <v>142</v>
      </c>
      <c r="I27" s="120">
        <v>132</v>
      </c>
      <c r="J27" s="120">
        <v>136</v>
      </c>
      <c r="K27" s="112"/>
    </row>
    <row r="28" spans="1:11" s="2" customFormat="1" ht="42" customHeight="1">
      <c r="A28" s="9" t="s">
        <v>42</v>
      </c>
      <c r="B28" s="10">
        <v>1040</v>
      </c>
      <c r="C28" s="120" t="s">
        <v>252</v>
      </c>
      <c r="D28" s="120" t="s">
        <v>252</v>
      </c>
      <c r="E28" s="120" t="s">
        <v>252</v>
      </c>
      <c r="F28" s="125">
        <f t="shared" si="2"/>
        <v>82</v>
      </c>
      <c r="G28" s="120">
        <v>20</v>
      </c>
      <c r="H28" s="120">
        <v>21</v>
      </c>
      <c r="I28" s="120">
        <v>20</v>
      </c>
      <c r="J28" s="120">
        <v>21</v>
      </c>
      <c r="K28" s="112"/>
    </row>
    <row r="29" spans="1:11" s="2" customFormat="1" ht="42" customHeight="1">
      <c r="A29" s="9" t="s">
        <v>43</v>
      </c>
      <c r="B29" s="10">
        <v>1041</v>
      </c>
      <c r="C29" s="120" t="s">
        <v>252</v>
      </c>
      <c r="D29" s="120" t="s">
        <v>252</v>
      </c>
      <c r="E29" s="120" t="s">
        <v>252</v>
      </c>
      <c r="F29" s="125">
        <f t="shared" si="2"/>
        <v>0</v>
      </c>
      <c r="G29" s="120" t="s">
        <v>252</v>
      </c>
      <c r="H29" s="120" t="s">
        <v>252</v>
      </c>
      <c r="I29" s="120" t="s">
        <v>252</v>
      </c>
      <c r="J29" s="120" t="s">
        <v>252</v>
      </c>
      <c r="K29" s="112"/>
    </row>
    <row r="30" spans="1:11" s="2" customFormat="1" ht="20.100000000000001" customHeight="1">
      <c r="A30" s="9" t="s">
        <v>44</v>
      </c>
      <c r="B30" s="10">
        <v>1042</v>
      </c>
      <c r="C30" s="120" t="s">
        <v>252</v>
      </c>
      <c r="D30" s="120">
        <v>4</v>
      </c>
      <c r="E30" s="120">
        <v>4</v>
      </c>
      <c r="F30" s="125">
        <f t="shared" si="2"/>
        <v>0</v>
      </c>
      <c r="G30" s="120">
        <v>0</v>
      </c>
      <c r="H30" s="120" t="s">
        <v>252</v>
      </c>
      <c r="I30" s="120" t="s">
        <v>252</v>
      </c>
      <c r="J30" s="120" t="s">
        <v>252</v>
      </c>
      <c r="K30" s="112"/>
    </row>
    <row r="31" spans="1:11" s="2" customFormat="1" ht="20.100000000000001" customHeight="1">
      <c r="A31" s="9" t="s">
        <v>45</v>
      </c>
      <c r="B31" s="10">
        <v>1043</v>
      </c>
      <c r="C31" s="120" t="s">
        <v>252</v>
      </c>
      <c r="D31" s="120" t="s">
        <v>252</v>
      </c>
      <c r="E31" s="120" t="s">
        <v>252</v>
      </c>
      <c r="F31" s="125">
        <f t="shared" si="2"/>
        <v>0</v>
      </c>
      <c r="G31" s="120" t="s">
        <v>252</v>
      </c>
      <c r="H31" s="120" t="s">
        <v>252</v>
      </c>
      <c r="I31" s="120" t="s">
        <v>252</v>
      </c>
      <c r="J31" s="120" t="s">
        <v>252</v>
      </c>
      <c r="K31" s="112"/>
    </row>
    <row r="32" spans="1:11" s="2" customFormat="1" ht="20.100000000000001" customHeight="1">
      <c r="A32" s="9" t="s">
        <v>46</v>
      </c>
      <c r="B32" s="10">
        <v>1044</v>
      </c>
      <c r="C32" s="120" t="s">
        <v>252</v>
      </c>
      <c r="D32" s="120">
        <v>22</v>
      </c>
      <c r="E32" s="120">
        <v>22</v>
      </c>
      <c r="F32" s="125">
        <f t="shared" si="2"/>
        <v>0</v>
      </c>
      <c r="G32" s="120">
        <v>0</v>
      </c>
      <c r="H32" s="120">
        <v>0</v>
      </c>
      <c r="I32" s="120">
        <v>0</v>
      </c>
      <c r="J32" s="120">
        <v>0</v>
      </c>
      <c r="K32" s="112"/>
    </row>
    <row r="33" spans="1:11" s="2" customFormat="1" ht="20.100000000000001" customHeight="1">
      <c r="A33" s="9" t="s">
        <v>64</v>
      </c>
      <c r="B33" s="10">
        <v>1045</v>
      </c>
      <c r="C33" s="120" t="s">
        <v>252</v>
      </c>
      <c r="D33" s="120">
        <v>36</v>
      </c>
      <c r="E33" s="120">
        <v>36</v>
      </c>
      <c r="F33" s="125">
        <f t="shared" si="2"/>
        <v>0</v>
      </c>
      <c r="G33" s="120">
        <v>0</v>
      </c>
      <c r="H33" s="120">
        <v>0</v>
      </c>
      <c r="I33" s="120">
        <v>0</v>
      </c>
      <c r="J33" s="120">
        <v>0</v>
      </c>
      <c r="K33" s="112"/>
    </row>
    <row r="34" spans="1:11" s="2" customFormat="1" ht="20.100000000000001" customHeight="1">
      <c r="A34" s="9" t="s">
        <v>47</v>
      </c>
      <c r="B34" s="10">
        <v>1046</v>
      </c>
      <c r="C34" s="120" t="s">
        <v>252</v>
      </c>
      <c r="D34" s="120" t="s">
        <v>252</v>
      </c>
      <c r="E34" s="120" t="s">
        <v>252</v>
      </c>
      <c r="F34" s="125">
        <f t="shared" si="2"/>
        <v>0</v>
      </c>
      <c r="G34" s="120" t="s">
        <v>252</v>
      </c>
      <c r="H34" s="120" t="s">
        <v>252</v>
      </c>
      <c r="I34" s="120" t="s">
        <v>252</v>
      </c>
      <c r="J34" s="120" t="s">
        <v>252</v>
      </c>
      <c r="K34" s="112"/>
    </row>
    <row r="35" spans="1:11" s="2" customFormat="1" ht="20.100000000000001" customHeight="1">
      <c r="A35" s="9" t="s">
        <v>48</v>
      </c>
      <c r="B35" s="10">
        <v>1047</v>
      </c>
      <c r="C35" s="120" t="s">
        <v>252</v>
      </c>
      <c r="D35" s="120" t="s">
        <v>252</v>
      </c>
      <c r="E35" s="120" t="s">
        <v>252</v>
      </c>
      <c r="F35" s="125">
        <f t="shared" si="2"/>
        <v>0</v>
      </c>
      <c r="G35" s="120" t="s">
        <v>252</v>
      </c>
      <c r="H35" s="120" t="s">
        <v>252</v>
      </c>
      <c r="I35" s="120" t="s">
        <v>252</v>
      </c>
      <c r="J35" s="120" t="s">
        <v>252</v>
      </c>
      <c r="K35" s="112"/>
    </row>
    <row r="36" spans="1:11" s="2" customFormat="1" ht="20.100000000000001" customHeight="1">
      <c r="A36" s="9" t="s">
        <v>49</v>
      </c>
      <c r="B36" s="10">
        <v>1048</v>
      </c>
      <c r="C36" s="120" t="s">
        <v>252</v>
      </c>
      <c r="D36" s="120" t="s">
        <v>252</v>
      </c>
      <c r="E36" s="120" t="s">
        <v>252</v>
      </c>
      <c r="F36" s="125">
        <f t="shared" si="2"/>
        <v>0</v>
      </c>
      <c r="G36" s="120" t="s">
        <v>252</v>
      </c>
      <c r="H36" s="120" t="s">
        <v>252</v>
      </c>
      <c r="I36" s="120" t="s">
        <v>252</v>
      </c>
      <c r="J36" s="120" t="s">
        <v>252</v>
      </c>
      <c r="K36" s="112"/>
    </row>
    <row r="37" spans="1:11" s="2" customFormat="1" ht="20.100000000000001" customHeight="1">
      <c r="A37" s="9" t="s">
        <v>50</v>
      </c>
      <c r="B37" s="10">
        <v>1049</v>
      </c>
      <c r="C37" s="120" t="s">
        <v>252</v>
      </c>
      <c r="D37" s="120" t="s">
        <v>252</v>
      </c>
      <c r="E37" s="120" t="s">
        <v>252</v>
      </c>
      <c r="F37" s="125">
        <f t="shared" si="2"/>
        <v>0</v>
      </c>
      <c r="G37" s="120" t="s">
        <v>252</v>
      </c>
      <c r="H37" s="120" t="s">
        <v>252</v>
      </c>
      <c r="I37" s="120" t="s">
        <v>252</v>
      </c>
      <c r="J37" s="120" t="s">
        <v>252</v>
      </c>
      <c r="K37" s="112"/>
    </row>
    <row r="38" spans="1:11" s="2" customFormat="1" ht="42.75" customHeight="1">
      <c r="A38" s="9" t="s">
        <v>82</v>
      </c>
      <c r="B38" s="10">
        <v>1050</v>
      </c>
      <c r="C38" s="120" t="s">
        <v>252</v>
      </c>
      <c r="D38" s="120" t="s">
        <v>252</v>
      </c>
      <c r="E38" s="120" t="s">
        <v>252</v>
      </c>
      <c r="F38" s="125">
        <f t="shared" si="2"/>
        <v>0</v>
      </c>
      <c r="G38" s="120" t="s">
        <v>252</v>
      </c>
      <c r="H38" s="120" t="s">
        <v>252</v>
      </c>
      <c r="I38" s="120" t="s">
        <v>252</v>
      </c>
      <c r="J38" s="120" t="s">
        <v>252</v>
      </c>
      <c r="K38" s="112"/>
    </row>
    <row r="39" spans="1:11" s="2" customFormat="1" ht="20.100000000000001" customHeight="1">
      <c r="A39" s="9" t="s">
        <v>51</v>
      </c>
      <c r="B39" s="7" t="s">
        <v>296</v>
      </c>
      <c r="C39" s="120" t="s">
        <v>252</v>
      </c>
      <c r="D39" s="120" t="s">
        <v>252</v>
      </c>
      <c r="E39" s="120" t="s">
        <v>252</v>
      </c>
      <c r="F39" s="125">
        <f t="shared" si="2"/>
        <v>0</v>
      </c>
      <c r="G39" s="120" t="s">
        <v>252</v>
      </c>
      <c r="H39" s="120" t="s">
        <v>252</v>
      </c>
      <c r="I39" s="120" t="s">
        <v>252</v>
      </c>
      <c r="J39" s="120" t="s">
        <v>252</v>
      </c>
      <c r="K39" s="112"/>
    </row>
    <row r="40" spans="1:11" s="2" customFormat="1" ht="20.100000000000001" customHeight="1">
      <c r="A40" s="9" t="s">
        <v>118</v>
      </c>
      <c r="B40" s="10">
        <v>1051</v>
      </c>
      <c r="C40" s="120" t="s">
        <v>252</v>
      </c>
      <c r="D40" s="120">
        <v>1212</v>
      </c>
      <c r="E40" s="120">
        <v>1212</v>
      </c>
      <c r="F40" s="125">
        <f t="shared" si="2"/>
        <v>193</v>
      </c>
      <c r="G40" s="120">
        <f>38+50</f>
        <v>88</v>
      </c>
      <c r="H40" s="120">
        <v>44</v>
      </c>
      <c r="I40" s="120">
        <v>21</v>
      </c>
      <c r="J40" s="120">
        <v>40</v>
      </c>
      <c r="K40" s="112"/>
    </row>
    <row r="41" spans="1:11" ht="20.100000000000001" customHeight="1">
      <c r="A41" s="9" t="s">
        <v>192</v>
      </c>
      <c r="B41" s="10">
        <v>1060</v>
      </c>
      <c r="C41" s="125">
        <f>SUM(C42:C48)</f>
        <v>0</v>
      </c>
      <c r="D41" s="125">
        <f t="shared" ref="D41:J41" si="3">SUM(D42:D48)</f>
        <v>0</v>
      </c>
      <c r="E41" s="125">
        <f t="shared" si="3"/>
        <v>0</v>
      </c>
      <c r="F41" s="125">
        <f t="shared" si="2"/>
        <v>0</v>
      </c>
      <c r="G41" s="125">
        <f t="shared" si="3"/>
        <v>0</v>
      </c>
      <c r="H41" s="125">
        <f t="shared" si="3"/>
        <v>0</v>
      </c>
      <c r="I41" s="125">
        <f t="shared" si="3"/>
        <v>0</v>
      </c>
      <c r="J41" s="125">
        <f t="shared" si="3"/>
        <v>0</v>
      </c>
      <c r="K41" s="112"/>
    </row>
    <row r="42" spans="1:11" s="2" customFormat="1" ht="20.100000000000001" customHeight="1">
      <c r="A42" s="9" t="s">
        <v>161</v>
      </c>
      <c r="B42" s="10">
        <v>1061</v>
      </c>
      <c r="C42" s="120" t="s">
        <v>252</v>
      </c>
      <c r="D42" s="120" t="s">
        <v>252</v>
      </c>
      <c r="E42" s="120" t="s">
        <v>252</v>
      </c>
      <c r="F42" s="125">
        <f t="shared" si="2"/>
        <v>0</v>
      </c>
      <c r="G42" s="120" t="s">
        <v>252</v>
      </c>
      <c r="H42" s="120" t="s">
        <v>252</v>
      </c>
      <c r="I42" s="120" t="s">
        <v>252</v>
      </c>
      <c r="J42" s="120" t="s">
        <v>252</v>
      </c>
      <c r="K42" s="112"/>
    </row>
    <row r="43" spans="1:11" s="2" customFormat="1" ht="20.100000000000001" customHeight="1">
      <c r="A43" s="9" t="s">
        <v>162</v>
      </c>
      <c r="B43" s="10">
        <v>1062</v>
      </c>
      <c r="C43" s="120" t="s">
        <v>252</v>
      </c>
      <c r="D43" s="120" t="s">
        <v>252</v>
      </c>
      <c r="E43" s="120" t="s">
        <v>252</v>
      </c>
      <c r="F43" s="125">
        <f t="shared" si="2"/>
        <v>0</v>
      </c>
      <c r="G43" s="120" t="s">
        <v>252</v>
      </c>
      <c r="H43" s="120" t="s">
        <v>252</v>
      </c>
      <c r="I43" s="120" t="s">
        <v>252</v>
      </c>
      <c r="J43" s="120" t="s">
        <v>252</v>
      </c>
      <c r="K43" s="112"/>
    </row>
    <row r="44" spans="1:11" s="2" customFormat="1" ht="20.100000000000001" customHeight="1">
      <c r="A44" s="9" t="s">
        <v>40</v>
      </c>
      <c r="B44" s="10">
        <v>1063</v>
      </c>
      <c r="C44" s="120" t="s">
        <v>252</v>
      </c>
      <c r="D44" s="120" t="s">
        <v>252</v>
      </c>
      <c r="E44" s="120" t="s">
        <v>252</v>
      </c>
      <c r="F44" s="125">
        <f t="shared" si="2"/>
        <v>0</v>
      </c>
      <c r="G44" s="120" t="s">
        <v>252</v>
      </c>
      <c r="H44" s="120" t="s">
        <v>252</v>
      </c>
      <c r="I44" s="120" t="s">
        <v>252</v>
      </c>
      <c r="J44" s="120" t="s">
        <v>252</v>
      </c>
      <c r="K44" s="112"/>
    </row>
    <row r="45" spans="1:11" s="2" customFormat="1" ht="20.100000000000001" customHeight="1">
      <c r="A45" s="9" t="s">
        <v>41</v>
      </c>
      <c r="B45" s="10">
        <v>1064</v>
      </c>
      <c r="C45" s="120" t="s">
        <v>252</v>
      </c>
      <c r="D45" s="120" t="s">
        <v>252</v>
      </c>
      <c r="E45" s="120" t="s">
        <v>252</v>
      </c>
      <c r="F45" s="125">
        <f t="shared" si="2"/>
        <v>0</v>
      </c>
      <c r="G45" s="120" t="s">
        <v>252</v>
      </c>
      <c r="H45" s="120" t="s">
        <v>252</v>
      </c>
      <c r="I45" s="120" t="s">
        <v>252</v>
      </c>
      <c r="J45" s="120" t="s">
        <v>252</v>
      </c>
      <c r="K45" s="112"/>
    </row>
    <row r="46" spans="1:11" s="2" customFormat="1" ht="20.100000000000001" customHeight="1">
      <c r="A46" s="9" t="s">
        <v>63</v>
      </c>
      <c r="B46" s="10">
        <v>1065</v>
      </c>
      <c r="C46" s="120" t="s">
        <v>252</v>
      </c>
      <c r="D46" s="120" t="s">
        <v>252</v>
      </c>
      <c r="E46" s="120" t="s">
        <v>252</v>
      </c>
      <c r="F46" s="125">
        <f t="shared" si="2"/>
        <v>0</v>
      </c>
      <c r="G46" s="120" t="s">
        <v>252</v>
      </c>
      <c r="H46" s="120" t="s">
        <v>252</v>
      </c>
      <c r="I46" s="120" t="s">
        <v>252</v>
      </c>
      <c r="J46" s="120" t="s">
        <v>252</v>
      </c>
      <c r="K46" s="112"/>
    </row>
    <row r="47" spans="1:11" s="2" customFormat="1" ht="20.100000000000001" customHeight="1">
      <c r="A47" s="9" t="s">
        <v>85</v>
      </c>
      <c r="B47" s="10">
        <v>1066</v>
      </c>
      <c r="C47" s="120" t="s">
        <v>252</v>
      </c>
      <c r="D47" s="120" t="s">
        <v>252</v>
      </c>
      <c r="E47" s="120" t="s">
        <v>252</v>
      </c>
      <c r="F47" s="125">
        <f t="shared" si="2"/>
        <v>0</v>
      </c>
      <c r="G47" s="120" t="s">
        <v>252</v>
      </c>
      <c r="H47" s="120" t="s">
        <v>252</v>
      </c>
      <c r="I47" s="120" t="s">
        <v>252</v>
      </c>
      <c r="J47" s="120" t="s">
        <v>252</v>
      </c>
      <c r="K47" s="112"/>
    </row>
    <row r="48" spans="1:11" s="2" customFormat="1" ht="20.100000000000001" customHeight="1">
      <c r="A48" s="9" t="s">
        <v>127</v>
      </c>
      <c r="B48" s="10">
        <v>1067</v>
      </c>
      <c r="C48" s="120" t="s">
        <v>252</v>
      </c>
      <c r="D48" s="120" t="s">
        <v>252</v>
      </c>
      <c r="E48" s="120" t="s">
        <v>252</v>
      </c>
      <c r="F48" s="125">
        <f>SUM(G48:J48)</f>
        <v>0</v>
      </c>
      <c r="G48" s="120" t="s">
        <v>252</v>
      </c>
      <c r="H48" s="120" t="s">
        <v>252</v>
      </c>
      <c r="I48" s="120" t="s">
        <v>252</v>
      </c>
      <c r="J48" s="120" t="s">
        <v>252</v>
      </c>
      <c r="K48" s="112"/>
    </row>
    <row r="49" spans="1:11" s="2" customFormat="1" ht="20.100000000000001" customHeight="1">
      <c r="A49" s="9" t="s">
        <v>297</v>
      </c>
      <c r="B49" s="10">
        <v>1070</v>
      </c>
      <c r="C49" s="125">
        <f>SUM(C50:C52)</f>
        <v>0</v>
      </c>
      <c r="D49" s="125">
        <f t="shared" ref="D49:J49" si="4">SUM(D50:D52)</f>
        <v>27</v>
      </c>
      <c r="E49" s="125">
        <f t="shared" si="4"/>
        <v>27</v>
      </c>
      <c r="F49" s="125">
        <f t="shared" si="2"/>
        <v>34</v>
      </c>
      <c r="G49" s="125">
        <f t="shared" si="4"/>
        <v>8</v>
      </c>
      <c r="H49" s="125">
        <f t="shared" si="4"/>
        <v>9</v>
      </c>
      <c r="I49" s="125">
        <f t="shared" si="4"/>
        <v>8</v>
      </c>
      <c r="J49" s="125">
        <f t="shared" si="4"/>
        <v>9</v>
      </c>
      <c r="K49" s="112"/>
    </row>
    <row r="50" spans="1:11" s="2" customFormat="1" ht="20.100000000000001" customHeight="1">
      <c r="A50" s="9" t="s">
        <v>188</v>
      </c>
      <c r="B50" s="10">
        <v>1071</v>
      </c>
      <c r="C50" s="120"/>
      <c r="D50" s="120"/>
      <c r="E50" s="120"/>
      <c r="F50" s="125">
        <f t="shared" ref="F50:F57" si="5">SUM(G50:J50)</f>
        <v>0</v>
      </c>
      <c r="G50" s="120"/>
      <c r="H50" s="120"/>
      <c r="I50" s="120"/>
      <c r="J50" s="120"/>
      <c r="K50" s="112"/>
    </row>
    <row r="51" spans="1:11" s="2" customFormat="1" ht="20.100000000000001" customHeight="1">
      <c r="A51" s="9" t="s">
        <v>298</v>
      </c>
      <c r="B51" s="10">
        <v>1072</v>
      </c>
      <c r="C51" s="120"/>
      <c r="D51" s="120"/>
      <c r="E51" s="120"/>
      <c r="F51" s="125">
        <f t="shared" si="5"/>
        <v>0</v>
      </c>
      <c r="G51" s="120"/>
      <c r="H51" s="120"/>
      <c r="I51" s="120"/>
      <c r="J51" s="120"/>
      <c r="K51" s="112"/>
    </row>
    <row r="52" spans="1:11" s="2" customFormat="1" ht="20.100000000000001" customHeight="1">
      <c r="A52" s="9" t="s">
        <v>299</v>
      </c>
      <c r="B52" s="10">
        <v>1073</v>
      </c>
      <c r="C52" s="120"/>
      <c r="D52" s="120">
        <v>27</v>
      </c>
      <c r="E52" s="120">
        <v>27</v>
      </c>
      <c r="F52" s="125">
        <f t="shared" si="5"/>
        <v>34</v>
      </c>
      <c r="G52" s="120">
        <v>8</v>
      </c>
      <c r="H52" s="120">
        <v>9</v>
      </c>
      <c r="I52" s="120">
        <v>8</v>
      </c>
      <c r="J52" s="120">
        <v>9</v>
      </c>
      <c r="K52" s="112"/>
    </row>
    <row r="53" spans="1:11" s="2" customFormat="1" ht="20.100000000000001" customHeight="1">
      <c r="A53" s="94" t="s">
        <v>87</v>
      </c>
      <c r="B53" s="10">
        <v>1080</v>
      </c>
      <c r="C53" s="125">
        <f>SUM(C54:C59)</f>
        <v>0</v>
      </c>
      <c r="D53" s="125">
        <v>27</v>
      </c>
      <c r="E53" s="125">
        <v>27</v>
      </c>
      <c r="F53" s="125">
        <f t="shared" si="2"/>
        <v>34</v>
      </c>
      <c r="G53" s="125">
        <f>SUM(G54:G59)</f>
        <v>8</v>
      </c>
      <c r="H53" s="125">
        <f>SUM(H54:H59)</f>
        <v>9</v>
      </c>
      <c r="I53" s="125">
        <f>SUM(I54:I59)</f>
        <v>8</v>
      </c>
      <c r="J53" s="125">
        <f>SUM(J54:J59)</f>
        <v>9</v>
      </c>
      <c r="K53" s="112"/>
    </row>
    <row r="54" spans="1:11" s="2" customFormat="1" ht="20.100000000000001" customHeight="1">
      <c r="A54" s="9" t="s">
        <v>188</v>
      </c>
      <c r="B54" s="10">
        <v>1081</v>
      </c>
      <c r="C54" s="120" t="s">
        <v>252</v>
      </c>
      <c r="D54" s="120" t="s">
        <v>252</v>
      </c>
      <c r="E54" s="120" t="s">
        <v>252</v>
      </c>
      <c r="F54" s="125">
        <f t="shared" si="5"/>
        <v>0</v>
      </c>
      <c r="G54" s="120" t="s">
        <v>252</v>
      </c>
      <c r="H54" s="120" t="s">
        <v>252</v>
      </c>
      <c r="I54" s="120" t="s">
        <v>252</v>
      </c>
      <c r="J54" s="120" t="s">
        <v>252</v>
      </c>
      <c r="K54" s="112"/>
    </row>
    <row r="55" spans="1:11" s="2" customFormat="1" ht="20.100000000000001" customHeight="1">
      <c r="A55" s="9" t="s">
        <v>300</v>
      </c>
      <c r="B55" s="10">
        <v>1082</v>
      </c>
      <c r="C55" s="120" t="s">
        <v>252</v>
      </c>
      <c r="D55" s="120" t="s">
        <v>252</v>
      </c>
      <c r="E55" s="120" t="s">
        <v>252</v>
      </c>
      <c r="F55" s="125">
        <f t="shared" si="5"/>
        <v>0</v>
      </c>
      <c r="G55" s="120" t="s">
        <v>252</v>
      </c>
      <c r="H55" s="120" t="s">
        <v>252</v>
      </c>
      <c r="I55" s="120" t="s">
        <v>252</v>
      </c>
      <c r="J55" s="120" t="s">
        <v>252</v>
      </c>
      <c r="K55" s="112"/>
    </row>
    <row r="56" spans="1:11" s="2" customFormat="1" ht="20.100000000000001" customHeight="1">
      <c r="A56" s="9" t="s">
        <v>72</v>
      </c>
      <c r="B56" s="10">
        <v>1083</v>
      </c>
      <c r="C56" s="120" t="s">
        <v>252</v>
      </c>
      <c r="D56" s="120" t="s">
        <v>252</v>
      </c>
      <c r="E56" s="120" t="s">
        <v>252</v>
      </c>
      <c r="F56" s="125">
        <f t="shared" si="5"/>
        <v>0</v>
      </c>
      <c r="G56" s="120" t="s">
        <v>252</v>
      </c>
      <c r="H56" s="120" t="s">
        <v>252</v>
      </c>
      <c r="I56" s="120" t="s">
        <v>252</v>
      </c>
      <c r="J56" s="120" t="s">
        <v>252</v>
      </c>
      <c r="K56" s="112"/>
    </row>
    <row r="57" spans="1:11" s="2" customFormat="1" ht="20.100000000000001" customHeight="1">
      <c r="A57" s="9" t="s">
        <v>52</v>
      </c>
      <c r="B57" s="10">
        <v>1084</v>
      </c>
      <c r="C57" s="120" t="s">
        <v>252</v>
      </c>
      <c r="D57" s="120" t="s">
        <v>252</v>
      </c>
      <c r="E57" s="120" t="s">
        <v>252</v>
      </c>
      <c r="F57" s="125">
        <f t="shared" si="5"/>
        <v>0</v>
      </c>
      <c r="G57" s="120" t="s">
        <v>252</v>
      </c>
      <c r="H57" s="120" t="s">
        <v>252</v>
      </c>
      <c r="I57" s="120" t="s">
        <v>252</v>
      </c>
      <c r="J57" s="120" t="s">
        <v>252</v>
      </c>
      <c r="K57" s="112"/>
    </row>
    <row r="58" spans="1:11" s="2" customFormat="1" ht="20.100000000000001" customHeight="1">
      <c r="A58" s="9" t="s">
        <v>61</v>
      </c>
      <c r="B58" s="10">
        <v>1085</v>
      </c>
      <c r="C58" s="120" t="s">
        <v>252</v>
      </c>
      <c r="D58" s="120" t="s">
        <v>252</v>
      </c>
      <c r="E58" s="120" t="s">
        <v>252</v>
      </c>
      <c r="F58" s="125">
        <f t="shared" si="2"/>
        <v>0</v>
      </c>
      <c r="G58" s="120" t="s">
        <v>252</v>
      </c>
      <c r="H58" s="120" t="s">
        <v>252</v>
      </c>
      <c r="I58" s="120" t="s">
        <v>252</v>
      </c>
      <c r="J58" s="120" t="s">
        <v>252</v>
      </c>
      <c r="K58" s="112"/>
    </row>
    <row r="59" spans="1:11" s="2" customFormat="1" ht="20.100000000000001" customHeight="1">
      <c r="A59" s="9" t="s">
        <v>202</v>
      </c>
      <c r="B59" s="10">
        <v>1086</v>
      </c>
      <c r="C59" s="120" t="s">
        <v>252</v>
      </c>
      <c r="D59" s="120">
        <v>27</v>
      </c>
      <c r="E59" s="120">
        <v>27</v>
      </c>
      <c r="F59" s="125">
        <f t="shared" si="2"/>
        <v>34</v>
      </c>
      <c r="G59" s="120">
        <v>8</v>
      </c>
      <c r="H59" s="120">
        <v>9</v>
      </c>
      <c r="I59" s="120">
        <v>8</v>
      </c>
      <c r="J59" s="120">
        <v>9</v>
      </c>
      <c r="K59" s="112"/>
    </row>
    <row r="60" spans="1:11" s="6" customFormat="1" ht="20.100000000000001" customHeight="1">
      <c r="A60" s="11" t="s">
        <v>4</v>
      </c>
      <c r="B60" s="12">
        <v>1100</v>
      </c>
      <c r="C60" s="154">
        <f>SUM(C17,C18,C41,C49,C53)</f>
        <v>0</v>
      </c>
      <c r="D60" s="154">
        <f t="shared" ref="D60:J60" si="6">SUM(D17,D18,D41,D49,D53)</f>
        <v>80648</v>
      </c>
      <c r="E60" s="154">
        <f t="shared" si="6"/>
        <v>80648</v>
      </c>
      <c r="F60" s="154">
        <f t="shared" si="6"/>
        <v>114165.5</v>
      </c>
      <c r="G60" s="154">
        <f t="shared" si="6"/>
        <v>29743</v>
      </c>
      <c r="H60" s="154">
        <f t="shared" si="6"/>
        <v>28851.5</v>
      </c>
      <c r="I60" s="154">
        <f t="shared" si="6"/>
        <v>26971</v>
      </c>
      <c r="J60" s="154">
        <f t="shared" si="6"/>
        <v>28600</v>
      </c>
      <c r="K60" s="115"/>
    </row>
    <row r="61" spans="1:11" ht="20.100000000000001" customHeight="1">
      <c r="A61" s="9" t="s">
        <v>116</v>
      </c>
      <c r="B61" s="10">
        <v>1110</v>
      </c>
      <c r="C61" s="120"/>
      <c r="D61" s="120"/>
      <c r="E61" s="120"/>
      <c r="F61" s="125">
        <f t="shared" si="2"/>
        <v>0</v>
      </c>
      <c r="G61" s="120"/>
      <c r="H61" s="120"/>
      <c r="I61" s="120"/>
      <c r="J61" s="120"/>
      <c r="K61" s="112"/>
    </row>
    <row r="62" spans="1:11" ht="20.100000000000001" customHeight="1">
      <c r="A62" s="9" t="s">
        <v>120</v>
      </c>
      <c r="B62" s="10">
        <v>1120</v>
      </c>
      <c r="C62" s="120" t="s">
        <v>252</v>
      </c>
      <c r="D62" s="120" t="s">
        <v>252</v>
      </c>
      <c r="E62" s="120" t="s">
        <v>252</v>
      </c>
      <c r="F62" s="125">
        <f>SUM(G62:J62)</f>
        <v>0</v>
      </c>
      <c r="G62" s="120" t="s">
        <v>252</v>
      </c>
      <c r="H62" s="120" t="s">
        <v>252</v>
      </c>
      <c r="I62" s="120" t="s">
        <v>252</v>
      </c>
      <c r="J62" s="120" t="s">
        <v>252</v>
      </c>
      <c r="K62" s="112"/>
    </row>
    <row r="63" spans="1:11" ht="20.100000000000001" customHeight="1">
      <c r="A63" s="9" t="s">
        <v>117</v>
      </c>
      <c r="B63" s="10">
        <v>1130</v>
      </c>
      <c r="C63" s="120"/>
      <c r="D63" s="120"/>
      <c r="E63" s="120"/>
      <c r="F63" s="125">
        <f t="shared" si="2"/>
        <v>0</v>
      </c>
      <c r="G63" s="120"/>
      <c r="H63" s="120"/>
      <c r="I63" s="120"/>
      <c r="J63" s="120"/>
      <c r="K63" s="112"/>
    </row>
    <row r="64" spans="1:11" ht="20.100000000000001" customHeight="1">
      <c r="A64" s="9" t="s">
        <v>119</v>
      </c>
      <c r="B64" s="10">
        <v>1140</v>
      </c>
      <c r="C64" s="120" t="s">
        <v>252</v>
      </c>
      <c r="D64" s="120" t="s">
        <v>252</v>
      </c>
      <c r="E64" s="120" t="s">
        <v>252</v>
      </c>
      <c r="F64" s="125">
        <f>SUM(G64:J64)</f>
        <v>0</v>
      </c>
      <c r="G64" s="120" t="s">
        <v>252</v>
      </c>
      <c r="H64" s="120" t="s">
        <v>252</v>
      </c>
      <c r="I64" s="120" t="s">
        <v>252</v>
      </c>
      <c r="J64" s="120" t="s">
        <v>252</v>
      </c>
      <c r="K64" s="112"/>
    </row>
    <row r="65" spans="1:11" ht="20.100000000000001" customHeight="1">
      <c r="A65" s="9" t="s">
        <v>258</v>
      </c>
      <c r="B65" s="10">
        <v>1150</v>
      </c>
      <c r="C65" s="125">
        <f>SUM(C66:C67)</f>
        <v>0</v>
      </c>
      <c r="D65" s="125">
        <f t="shared" ref="D65:J65" si="7">SUM(D66:D67)</f>
        <v>0</v>
      </c>
      <c r="E65" s="125">
        <f t="shared" si="7"/>
        <v>0</v>
      </c>
      <c r="F65" s="125">
        <f t="shared" si="2"/>
        <v>7142</v>
      </c>
      <c r="G65" s="125">
        <f t="shared" si="7"/>
        <v>1785</v>
      </c>
      <c r="H65" s="125">
        <f t="shared" si="7"/>
        <v>1786</v>
      </c>
      <c r="I65" s="125">
        <f t="shared" si="7"/>
        <v>1785</v>
      </c>
      <c r="J65" s="125">
        <f t="shared" si="7"/>
        <v>1786</v>
      </c>
      <c r="K65" s="112"/>
    </row>
    <row r="66" spans="1:11" ht="20.100000000000001" customHeight="1">
      <c r="A66" s="9" t="s">
        <v>188</v>
      </c>
      <c r="B66" s="10">
        <v>1151</v>
      </c>
      <c r="C66" s="120"/>
      <c r="D66" s="120"/>
      <c r="E66" s="120"/>
      <c r="F66" s="125">
        <f t="shared" si="2"/>
        <v>0</v>
      </c>
      <c r="G66" s="120"/>
      <c r="H66" s="120"/>
      <c r="I66" s="120"/>
      <c r="J66" s="120"/>
      <c r="K66" s="112"/>
    </row>
    <row r="67" spans="1:11" ht="20.100000000000001" customHeight="1">
      <c r="A67" s="9" t="s">
        <v>301</v>
      </c>
      <c r="B67" s="10">
        <v>1152</v>
      </c>
      <c r="C67" s="120"/>
      <c r="D67" s="120"/>
      <c r="E67" s="120"/>
      <c r="F67" s="125">
        <f t="shared" si="2"/>
        <v>7142</v>
      </c>
      <c r="G67" s="120">
        <v>1785</v>
      </c>
      <c r="H67" s="120">
        <v>1786</v>
      </c>
      <c r="I67" s="120">
        <v>1785</v>
      </c>
      <c r="J67" s="120">
        <v>1786</v>
      </c>
      <c r="K67" s="112"/>
    </row>
    <row r="68" spans="1:11" ht="20.100000000000001" customHeight="1">
      <c r="A68" s="9" t="s">
        <v>302</v>
      </c>
      <c r="B68" s="10">
        <v>1160</v>
      </c>
      <c r="C68" s="125">
        <f>SUM(C69:C70)</f>
        <v>0</v>
      </c>
      <c r="D68" s="125">
        <f t="shared" ref="D68:J68" si="8">SUM(D69:D70)</f>
        <v>0</v>
      </c>
      <c r="E68" s="125">
        <f t="shared" si="8"/>
        <v>0</v>
      </c>
      <c r="F68" s="125">
        <f t="shared" si="2"/>
        <v>0</v>
      </c>
      <c r="G68" s="125">
        <f t="shared" si="8"/>
        <v>0</v>
      </c>
      <c r="H68" s="125">
        <f t="shared" si="8"/>
        <v>0</v>
      </c>
      <c r="I68" s="125">
        <f t="shared" si="8"/>
        <v>0</v>
      </c>
      <c r="J68" s="125">
        <f t="shared" si="8"/>
        <v>0</v>
      </c>
      <c r="K68" s="112"/>
    </row>
    <row r="69" spans="1:11" ht="20.100000000000001" customHeight="1">
      <c r="A69" s="9" t="s">
        <v>188</v>
      </c>
      <c r="B69" s="10">
        <v>1161</v>
      </c>
      <c r="C69" s="120" t="s">
        <v>252</v>
      </c>
      <c r="D69" s="120" t="s">
        <v>252</v>
      </c>
      <c r="E69" s="120" t="s">
        <v>252</v>
      </c>
      <c r="F69" s="125">
        <f>SUM(G69:J69)</f>
        <v>0</v>
      </c>
      <c r="G69" s="120" t="s">
        <v>252</v>
      </c>
      <c r="H69" s="120" t="s">
        <v>252</v>
      </c>
      <c r="I69" s="120" t="s">
        <v>252</v>
      </c>
      <c r="J69" s="120" t="s">
        <v>252</v>
      </c>
      <c r="K69" s="112"/>
    </row>
    <row r="70" spans="1:11" ht="20.100000000000001" customHeight="1">
      <c r="A70" s="9" t="s">
        <v>126</v>
      </c>
      <c r="B70" s="10">
        <v>1162</v>
      </c>
      <c r="C70" s="120" t="s">
        <v>252</v>
      </c>
      <c r="D70" s="120" t="s">
        <v>252</v>
      </c>
      <c r="E70" s="120" t="s">
        <v>252</v>
      </c>
      <c r="F70" s="125">
        <f>SUM(G70:J70)</f>
        <v>0</v>
      </c>
      <c r="G70" s="120" t="s">
        <v>252</v>
      </c>
      <c r="H70" s="120" t="s">
        <v>252</v>
      </c>
      <c r="I70" s="120" t="s">
        <v>252</v>
      </c>
      <c r="J70" s="120" t="s">
        <v>252</v>
      </c>
      <c r="K70" s="112"/>
    </row>
    <row r="71" spans="1:11" s="6" customFormat="1" ht="20.100000000000001" customHeight="1">
      <c r="A71" s="11" t="s">
        <v>103</v>
      </c>
      <c r="B71" s="12">
        <v>1170</v>
      </c>
      <c r="C71" s="154">
        <f>SUM(C60,C61,C62,C63,C64,C65,C68)</f>
        <v>0</v>
      </c>
      <c r="D71" s="154">
        <f t="shared" ref="D71:J71" si="9">SUM(D60,D61,D62,D63,D64,D65,D68)</f>
        <v>80648</v>
      </c>
      <c r="E71" s="154">
        <f t="shared" si="9"/>
        <v>80648</v>
      </c>
      <c r="F71" s="154">
        <f t="shared" si="9"/>
        <v>121307.5</v>
      </c>
      <c r="G71" s="154">
        <f t="shared" si="9"/>
        <v>31528</v>
      </c>
      <c r="H71" s="154">
        <f t="shared" si="9"/>
        <v>30637.5</v>
      </c>
      <c r="I71" s="154">
        <f t="shared" si="9"/>
        <v>28756</v>
      </c>
      <c r="J71" s="154">
        <f t="shared" si="9"/>
        <v>30386</v>
      </c>
      <c r="K71" s="115"/>
    </row>
    <row r="72" spans="1:11" s="6" customFormat="1" ht="20.100000000000001" customHeight="1">
      <c r="A72" s="9" t="s">
        <v>261</v>
      </c>
      <c r="B72" s="8">
        <v>1180</v>
      </c>
      <c r="C72" s="120" t="s">
        <v>252</v>
      </c>
      <c r="D72" s="120" t="s">
        <v>252</v>
      </c>
      <c r="E72" s="120" t="s">
        <v>252</v>
      </c>
      <c r="F72" s="125">
        <f t="shared" si="2"/>
        <v>0</v>
      </c>
      <c r="G72" s="120" t="s">
        <v>252</v>
      </c>
      <c r="H72" s="120" t="s">
        <v>252</v>
      </c>
      <c r="I72" s="120" t="s">
        <v>252</v>
      </c>
      <c r="J72" s="120" t="s">
        <v>252</v>
      </c>
      <c r="K72" s="115"/>
    </row>
    <row r="73" spans="1:11" s="6" customFormat="1" ht="20.100000000000001" customHeight="1">
      <c r="A73" s="9" t="s">
        <v>262</v>
      </c>
      <c r="B73" s="8">
        <v>1181</v>
      </c>
      <c r="C73" s="120"/>
      <c r="D73" s="120"/>
      <c r="E73" s="120"/>
      <c r="F73" s="125">
        <f t="shared" si="2"/>
        <v>0</v>
      </c>
      <c r="G73" s="120"/>
      <c r="H73" s="120"/>
      <c r="I73" s="120"/>
      <c r="J73" s="120"/>
      <c r="K73" s="115"/>
    </row>
    <row r="74" spans="1:11" ht="20.100000000000001" customHeight="1">
      <c r="A74" s="9" t="s">
        <v>263</v>
      </c>
      <c r="B74" s="10">
        <v>1190</v>
      </c>
      <c r="C74" s="120"/>
      <c r="D74" s="120"/>
      <c r="E74" s="120"/>
      <c r="F74" s="125">
        <f>SUM(G74:J74)</f>
        <v>0</v>
      </c>
      <c r="G74" s="120"/>
      <c r="H74" s="120"/>
      <c r="I74" s="120"/>
      <c r="J74" s="120"/>
      <c r="K74" s="112"/>
    </row>
    <row r="75" spans="1:11" ht="20.100000000000001" customHeight="1">
      <c r="A75" s="9" t="s">
        <v>264</v>
      </c>
      <c r="B75" s="7">
        <v>1191</v>
      </c>
      <c r="C75" s="120" t="s">
        <v>252</v>
      </c>
      <c r="D75" s="120" t="s">
        <v>252</v>
      </c>
      <c r="E75" s="120" t="s">
        <v>252</v>
      </c>
      <c r="F75" s="125">
        <f>SUM(G75:J75)</f>
        <v>0</v>
      </c>
      <c r="G75" s="120" t="s">
        <v>252</v>
      </c>
      <c r="H75" s="120" t="s">
        <v>252</v>
      </c>
      <c r="I75" s="120" t="s">
        <v>252</v>
      </c>
      <c r="J75" s="120" t="s">
        <v>252</v>
      </c>
      <c r="K75" s="112"/>
    </row>
    <row r="76" spans="1:11" s="6" customFormat="1" ht="20.100000000000001" customHeight="1">
      <c r="A76" s="11" t="s">
        <v>376</v>
      </c>
      <c r="B76" s="12">
        <v>1200</v>
      </c>
      <c r="C76" s="154">
        <f>SUM(C71,C72,C73,C74,C75)</f>
        <v>0</v>
      </c>
      <c r="D76" s="154">
        <f t="shared" ref="D76:J76" si="10">SUM(D71,D72,D73,D74,D75)</f>
        <v>80648</v>
      </c>
      <c r="E76" s="154">
        <f t="shared" si="10"/>
        <v>80648</v>
      </c>
      <c r="F76" s="154">
        <f t="shared" si="10"/>
        <v>121307.5</v>
      </c>
      <c r="G76" s="154">
        <f t="shared" si="10"/>
        <v>31528</v>
      </c>
      <c r="H76" s="154">
        <f t="shared" si="10"/>
        <v>30637.5</v>
      </c>
      <c r="I76" s="154">
        <f t="shared" si="10"/>
        <v>28756</v>
      </c>
      <c r="J76" s="154">
        <f t="shared" si="10"/>
        <v>30386</v>
      </c>
      <c r="K76" s="115"/>
    </row>
    <row r="77" spans="1:11" ht="20.100000000000001" customHeight="1">
      <c r="A77" s="9" t="s">
        <v>27</v>
      </c>
      <c r="B77" s="7">
        <v>1201</v>
      </c>
      <c r="C77" s="120"/>
      <c r="D77" s="120"/>
      <c r="E77" s="120"/>
      <c r="F77" s="125">
        <f>SUM(G77:J77)</f>
        <v>0</v>
      </c>
      <c r="G77" s="120"/>
      <c r="H77" s="120"/>
      <c r="I77" s="120"/>
      <c r="J77" s="120"/>
      <c r="K77" s="112"/>
    </row>
    <row r="78" spans="1:11" ht="20.100000000000001" customHeight="1">
      <c r="A78" s="9" t="s">
        <v>28</v>
      </c>
      <c r="B78" s="7">
        <v>1202</v>
      </c>
      <c r="C78" s="120" t="s">
        <v>252</v>
      </c>
      <c r="D78" s="120" t="s">
        <v>252</v>
      </c>
      <c r="E78" s="120" t="s">
        <v>252</v>
      </c>
      <c r="F78" s="125">
        <f>SUM(G78:J78)</f>
        <v>0</v>
      </c>
      <c r="G78" s="120" t="s">
        <v>252</v>
      </c>
      <c r="H78" s="120" t="s">
        <v>252</v>
      </c>
      <c r="I78" s="120" t="s">
        <v>252</v>
      </c>
      <c r="J78" s="120" t="s">
        <v>252</v>
      </c>
      <c r="K78" s="112"/>
    </row>
    <row r="79" spans="1:11" ht="20.100000000000001" customHeight="1">
      <c r="A79" s="11" t="s">
        <v>19</v>
      </c>
      <c r="B79" s="10">
        <v>1210</v>
      </c>
      <c r="C79" s="157">
        <f>SUM(C7,C49,C61,C63,C65,C73,C74)</f>
        <v>0</v>
      </c>
      <c r="D79" s="157">
        <f t="shared" ref="D79:J79" si="11">SUM(D7,D49,D61,D63,D65,D73,D74)</f>
        <v>40324</v>
      </c>
      <c r="E79" s="157">
        <f t="shared" si="11"/>
        <v>40324</v>
      </c>
      <c r="F79" s="157">
        <f t="shared" si="11"/>
        <v>60654</v>
      </c>
      <c r="G79" s="157">
        <f t="shared" si="11"/>
        <v>15764</v>
      </c>
      <c r="H79" s="157">
        <f t="shared" si="11"/>
        <v>15319</v>
      </c>
      <c r="I79" s="157">
        <f t="shared" si="11"/>
        <v>14378</v>
      </c>
      <c r="J79" s="157">
        <f t="shared" si="11"/>
        <v>15193</v>
      </c>
      <c r="K79" s="112"/>
    </row>
    <row r="80" spans="1:11" ht="20.100000000000001" customHeight="1">
      <c r="A80" s="11" t="s">
        <v>123</v>
      </c>
      <c r="B80" s="10">
        <v>1220</v>
      </c>
      <c r="C80" s="157">
        <f>SUM(C8,C18,C41,C53,C62,C64,C68,C72,C75)</f>
        <v>0</v>
      </c>
      <c r="D80" s="157">
        <f t="shared" ref="D80:J80" si="12">SUM(D8,D18,D41,D53,D62,D64,D68,D72,D75)</f>
        <v>40324</v>
      </c>
      <c r="E80" s="157">
        <f t="shared" si="12"/>
        <v>40324</v>
      </c>
      <c r="F80" s="157">
        <f t="shared" si="12"/>
        <v>60653.5</v>
      </c>
      <c r="G80" s="157">
        <f t="shared" si="12"/>
        <v>15764</v>
      </c>
      <c r="H80" s="157">
        <f t="shared" si="12"/>
        <v>15318.5</v>
      </c>
      <c r="I80" s="157">
        <f t="shared" si="12"/>
        <v>14378</v>
      </c>
      <c r="J80" s="157">
        <f t="shared" si="12"/>
        <v>15193</v>
      </c>
      <c r="K80" s="112"/>
    </row>
    <row r="81" spans="1:11" ht="19.5" customHeight="1">
      <c r="A81" s="9" t="s">
        <v>203</v>
      </c>
      <c r="B81" s="10">
        <v>1230</v>
      </c>
      <c r="C81" s="120"/>
      <c r="D81" s="120"/>
      <c r="E81" s="120"/>
      <c r="F81" s="125">
        <f>SUM(G81:J81)</f>
        <v>0</v>
      </c>
      <c r="G81" s="120"/>
      <c r="H81" s="120"/>
      <c r="I81" s="120"/>
      <c r="J81" s="120"/>
      <c r="K81" s="112"/>
    </row>
    <row r="82" spans="1:11" ht="20.100000000000001" customHeight="1">
      <c r="A82" s="215" t="s">
        <v>154</v>
      </c>
      <c r="B82" s="216"/>
      <c r="C82" s="216"/>
      <c r="D82" s="216"/>
      <c r="E82" s="216"/>
      <c r="F82" s="216"/>
      <c r="G82" s="216"/>
      <c r="H82" s="216"/>
      <c r="I82" s="216"/>
      <c r="J82" s="216"/>
      <c r="K82" s="217"/>
    </row>
    <row r="83" spans="1:11" ht="20.100000000000001" customHeight="1">
      <c r="A83" s="9" t="s">
        <v>303</v>
      </c>
      <c r="B83" s="10">
        <v>1300</v>
      </c>
      <c r="C83" s="125">
        <f>C60</f>
        <v>0</v>
      </c>
      <c r="D83" s="125">
        <f>D60</f>
        <v>80648</v>
      </c>
      <c r="E83" s="125">
        <f>E60</f>
        <v>80648</v>
      </c>
      <c r="F83" s="125">
        <f t="shared" ref="F83:F88" si="13">SUM(G83:J83)</f>
        <v>114165.5</v>
      </c>
      <c r="G83" s="125">
        <f>G60</f>
        <v>29743</v>
      </c>
      <c r="H83" s="125">
        <f>H60</f>
        <v>28851.5</v>
      </c>
      <c r="I83" s="125">
        <f>I60</f>
        <v>26971</v>
      </c>
      <c r="J83" s="125">
        <f>J60</f>
        <v>28600</v>
      </c>
      <c r="K83" s="112"/>
    </row>
    <row r="84" spans="1:11" ht="20.100000000000001" customHeight="1">
      <c r="A84" s="9" t="s">
        <v>338</v>
      </c>
      <c r="B84" s="10">
        <v>1301</v>
      </c>
      <c r="C84" s="125">
        <f>C96</f>
        <v>0</v>
      </c>
      <c r="D84" s="125">
        <f>D96</f>
        <v>0</v>
      </c>
      <c r="E84" s="125">
        <f>E96</f>
        <v>0</v>
      </c>
      <c r="F84" s="125">
        <f t="shared" si="13"/>
        <v>7142</v>
      </c>
      <c r="G84" s="125">
        <v>1785</v>
      </c>
      <c r="H84" s="125">
        <f>H96</f>
        <v>1786</v>
      </c>
      <c r="I84" s="125">
        <f>I96</f>
        <v>1785</v>
      </c>
      <c r="J84" s="125">
        <f>J96</f>
        <v>1786</v>
      </c>
      <c r="K84" s="112"/>
    </row>
    <row r="85" spans="1:11" ht="20.100000000000001" customHeight="1">
      <c r="A85" s="9" t="s">
        <v>339</v>
      </c>
      <c r="B85" s="10">
        <v>1302</v>
      </c>
      <c r="C85" s="125">
        <f>C50</f>
        <v>0</v>
      </c>
      <c r="D85" s="125">
        <f t="shared" ref="D85:J85" si="14">D50</f>
        <v>0</v>
      </c>
      <c r="E85" s="125">
        <f t="shared" si="14"/>
        <v>0</v>
      </c>
      <c r="F85" s="125">
        <f t="shared" si="13"/>
        <v>0</v>
      </c>
      <c r="G85" s="125">
        <f t="shared" si="14"/>
        <v>0</v>
      </c>
      <c r="H85" s="125">
        <f t="shared" si="14"/>
        <v>0</v>
      </c>
      <c r="I85" s="125">
        <f t="shared" si="14"/>
        <v>0</v>
      </c>
      <c r="J85" s="125">
        <f t="shared" si="14"/>
        <v>0</v>
      </c>
      <c r="K85" s="112"/>
    </row>
    <row r="86" spans="1:11" ht="20.100000000000001" customHeight="1">
      <c r="A86" s="9" t="s">
        <v>340</v>
      </c>
      <c r="B86" s="10">
        <v>1303</v>
      </c>
      <c r="C86" s="125" t="str">
        <f>C54</f>
        <v>(    )</v>
      </c>
      <c r="D86" s="125">
        <v>0</v>
      </c>
      <c r="E86" s="125">
        <v>0</v>
      </c>
      <c r="F86" s="125">
        <f t="shared" si="13"/>
        <v>0</v>
      </c>
      <c r="G86" s="125">
        <v>0</v>
      </c>
      <c r="H86" s="125">
        <v>0</v>
      </c>
      <c r="I86" s="125">
        <v>0</v>
      </c>
      <c r="J86" s="125">
        <v>0</v>
      </c>
      <c r="K86" s="112"/>
    </row>
    <row r="87" spans="1:11" ht="20.100000000000001" customHeight="1">
      <c r="A87" s="9" t="s">
        <v>341</v>
      </c>
      <c r="B87" s="10">
        <v>1304</v>
      </c>
      <c r="C87" s="125">
        <f>C51</f>
        <v>0</v>
      </c>
      <c r="D87" s="125">
        <f t="shared" ref="D87:J87" si="15">D51</f>
        <v>0</v>
      </c>
      <c r="E87" s="125">
        <f t="shared" si="15"/>
        <v>0</v>
      </c>
      <c r="F87" s="125">
        <f t="shared" si="13"/>
        <v>0</v>
      </c>
      <c r="G87" s="125">
        <f t="shared" si="15"/>
        <v>0</v>
      </c>
      <c r="H87" s="125">
        <f t="shared" si="15"/>
        <v>0</v>
      </c>
      <c r="I87" s="125">
        <f t="shared" si="15"/>
        <v>0</v>
      </c>
      <c r="J87" s="125">
        <f t="shared" si="15"/>
        <v>0</v>
      </c>
      <c r="K87" s="112"/>
    </row>
    <row r="88" spans="1:11" ht="20.100000000000001" customHeight="1">
      <c r="A88" s="9" t="s">
        <v>342</v>
      </c>
      <c r="B88" s="10">
        <v>1305</v>
      </c>
      <c r="C88" s="125" t="str">
        <f>C55</f>
        <v>(    )</v>
      </c>
      <c r="D88" s="125">
        <v>0</v>
      </c>
      <c r="E88" s="125">
        <v>0</v>
      </c>
      <c r="F88" s="125">
        <f t="shared" si="13"/>
        <v>0</v>
      </c>
      <c r="G88" s="125">
        <v>0</v>
      </c>
      <c r="H88" s="125">
        <v>0</v>
      </c>
      <c r="I88" s="125">
        <v>0</v>
      </c>
      <c r="J88" s="125">
        <v>0</v>
      </c>
      <c r="K88" s="112"/>
    </row>
    <row r="89" spans="1:11" s="6" customFormat="1" ht="20.100000000000001" customHeight="1">
      <c r="A89" s="11" t="s">
        <v>143</v>
      </c>
      <c r="B89" s="12">
        <v>1310</v>
      </c>
      <c r="C89" s="156" t="e">
        <f t="shared" ref="C89:J89" si="16">C83+C84-C85-C86-C87-C88</f>
        <v>#VALUE!</v>
      </c>
      <c r="D89" s="156">
        <f t="shared" si="16"/>
        <v>80648</v>
      </c>
      <c r="E89" s="156">
        <f t="shared" si="16"/>
        <v>80648</v>
      </c>
      <c r="F89" s="156">
        <f t="shared" si="16"/>
        <v>121307.5</v>
      </c>
      <c r="G89" s="156">
        <f t="shared" si="16"/>
        <v>31528</v>
      </c>
      <c r="H89" s="156">
        <f t="shared" si="16"/>
        <v>30637.5</v>
      </c>
      <c r="I89" s="156">
        <f t="shared" si="16"/>
        <v>28756</v>
      </c>
      <c r="J89" s="156">
        <f t="shared" si="16"/>
        <v>30386</v>
      </c>
      <c r="K89" s="115"/>
    </row>
    <row r="90" spans="1:11" ht="20.100000000000001" customHeight="1">
      <c r="A90" s="214" t="s">
        <v>196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</row>
    <row r="91" spans="1:11" ht="20.100000000000001" customHeight="1">
      <c r="A91" s="9" t="s">
        <v>228</v>
      </c>
      <c r="B91" s="10">
        <v>1400</v>
      </c>
      <c r="C91" s="120"/>
      <c r="D91" s="120">
        <f>4946+1059</f>
        <v>6005</v>
      </c>
      <c r="E91" s="120">
        <f>4946+1059</f>
        <v>6005</v>
      </c>
      <c r="F91" s="125">
        <f>2492+F93</f>
        <v>3716</v>
      </c>
      <c r="G91" s="125">
        <v>1198</v>
      </c>
      <c r="H91" s="125">
        <v>740</v>
      </c>
      <c r="I91" s="125">
        <v>652</v>
      </c>
      <c r="J91" s="125">
        <v>1126</v>
      </c>
      <c r="K91" s="112"/>
    </row>
    <row r="92" spans="1:11" ht="20.100000000000001" customHeight="1">
      <c r="A92" s="9" t="s">
        <v>227</v>
      </c>
      <c r="B92" s="137">
        <v>1401</v>
      </c>
      <c r="C92" s="120"/>
      <c r="D92" s="120">
        <v>4946</v>
      </c>
      <c r="E92" s="120">
        <v>4946</v>
      </c>
      <c r="F92" s="125">
        <v>2492</v>
      </c>
      <c r="G92" s="120">
        <v>581</v>
      </c>
      <c r="H92" s="120">
        <v>635</v>
      </c>
      <c r="I92" s="120">
        <v>612</v>
      </c>
      <c r="J92" s="120">
        <v>664</v>
      </c>
      <c r="K92" s="112"/>
    </row>
    <row r="93" spans="1:11" ht="20.100000000000001" customHeight="1">
      <c r="A93" s="9" t="s">
        <v>30</v>
      </c>
      <c r="B93" s="137">
        <v>1402</v>
      </c>
      <c r="C93" s="120"/>
      <c r="D93" s="120">
        <v>1059</v>
      </c>
      <c r="E93" s="120">
        <v>1059</v>
      </c>
      <c r="F93" s="125">
        <f>G93+H93+I93+J93</f>
        <v>1224</v>
      </c>
      <c r="G93" s="120">
        <v>617</v>
      </c>
      <c r="H93" s="120">
        <v>105</v>
      </c>
      <c r="I93" s="120">
        <v>40</v>
      </c>
      <c r="J93" s="120">
        <v>462</v>
      </c>
      <c r="K93" s="112"/>
    </row>
    <row r="94" spans="1:11" ht="20.100000000000001" customHeight="1">
      <c r="A94" s="9" t="s">
        <v>5</v>
      </c>
      <c r="B94" s="138">
        <v>1410</v>
      </c>
      <c r="C94" s="120"/>
      <c r="D94" s="120">
        <v>27904</v>
      </c>
      <c r="E94" s="120">
        <v>27904</v>
      </c>
      <c r="F94" s="125">
        <v>39905</v>
      </c>
      <c r="G94" s="120">
        <v>10208</v>
      </c>
      <c r="H94" s="120">
        <v>10248</v>
      </c>
      <c r="I94" s="120">
        <v>9577</v>
      </c>
      <c r="J94" s="120">
        <v>9872</v>
      </c>
      <c r="K94" s="112"/>
    </row>
    <row r="95" spans="1:11" ht="20.100000000000001" customHeight="1">
      <c r="A95" s="9" t="s">
        <v>6</v>
      </c>
      <c r="B95" s="138">
        <v>1420</v>
      </c>
      <c r="C95" s="120"/>
      <c r="D95" s="120">
        <v>6139</v>
      </c>
      <c r="E95" s="120">
        <v>6139</v>
      </c>
      <c r="F95" s="125">
        <v>8779</v>
      </c>
      <c r="G95" s="120">
        <v>2246</v>
      </c>
      <c r="H95" s="120">
        <v>2255</v>
      </c>
      <c r="I95" s="120">
        <v>2107</v>
      </c>
      <c r="J95" s="120">
        <v>2171</v>
      </c>
      <c r="K95" s="112"/>
    </row>
    <row r="96" spans="1:11" ht="20.100000000000001" customHeight="1">
      <c r="A96" s="9" t="s">
        <v>7</v>
      </c>
      <c r="B96" s="138">
        <v>1430</v>
      </c>
      <c r="C96" s="120"/>
      <c r="D96" s="120"/>
      <c r="E96" s="120"/>
      <c r="F96" s="125">
        <v>7142</v>
      </c>
      <c r="G96" s="120">
        <v>1785</v>
      </c>
      <c r="H96" s="120">
        <v>1786</v>
      </c>
      <c r="I96" s="120">
        <v>1785</v>
      </c>
      <c r="J96" s="120">
        <v>1786</v>
      </c>
      <c r="K96" s="112"/>
    </row>
    <row r="97" spans="1:11" ht="20.100000000000001" customHeight="1">
      <c r="A97" s="9" t="s">
        <v>31</v>
      </c>
      <c r="B97" s="138">
        <v>1440</v>
      </c>
      <c r="C97" s="120"/>
      <c r="D97" s="120">
        <v>1335</v>
      </c>
      <c r="E97" s="120">
        <v>1335</v>
      </c>
      <c r="F97" s="125">
        <f>G97+H97+I97+J97</f>
        <v>1112</v>
      </c>
      <c r="G97" s="120">
        <v>326</v>
      </c>
      <c r="H97" s="120">
        <v>290</v>
      </c>
      <c r="I97" s="120">
        <v>257</v>
      </c>
      <c r="J97" s="120">
        <v>239</v>
      </c>
      <c r="K97" s="112"/>
    </row>
    <row r="98" spans="1:11" s="6" customFormat="1" ht="20.100000000000001" customHeight="1">
      <c r="A98" s="11" t="s">
        <v>57</v>
      </c>
      <c r="B98" s="139">
        <v>1450</v>
      </c>
      <c r="C98" s="158">
        <f>SUM(C91,C94:C97)</f>
        <v>0</v>
      </c>
      <c r="D98" s="158">
        <f>SUM(D91,D94:D97)</f>
        <v>41383</v>
      </c>
      <c r="E98" s="158">
        <f>SUM(E91,E94:E97)</f>
        <v>41383</v>
      </c>
      <c r="F98" s="158">
        <f>SUM(G98:J98)</f>
        <v>60654</v>
      </c>
      <c r="G98" s="158">
        <f>SUM(G91,G94:G97)</f>
        <v>15763</v>
      </c>
      <c r="H98" s="158">
        <f>SUM(H91,H94:H97)</f>
        <v>15319</v>
      </c>
      <c r="I98" s="158">
        <f>SUM(I91,I94:I97)</f>
        <v>14378</v>
      </c>
      <c r="J98" s="158">
        <f>SUM(J91,J94:J97)</f>
        <v>15194</v>
      </c>
      <c r="K98" s="115"/>
    </row>
    <row r="99" spans="1:11" s="6" customFormat="1" ht="20.100000000000001" customHeight="1">
      <c r="A99" s="67"/>
      <c r="B99" s="78"/>
      <c r="C99" s="150"/>
      <c r="D99" s="150"/>
      <c r="E99" s="150"/>
      <c r="F99" s="150"/>
      <c r="G99" s="150"/>
      <c r="H99" s="150"/>
      <c r="I99" s="150"/>
      <c r="J99" s="150"/>
      <c r="K99" s="147"/>
    </row>
    <row r="100" spans="1:11" ht="16.5" customHeight="1">
      <c r="A100" s="32"/>
      <c r="C100" s="37"/>
      <c r="D100" s="33"/>
      <c r="E100" s="33"/>
      <c r="F100" s="33"/>
      <c r="G100" s="33"/>
      <c r="H100" s="33"/>
      <c r="I100" s="33"/>
      <c r="J100" s="33"/>
    </row>
    <row r="101" spans="1:11" ht="20.100000000000001" customHeight="1">
      <c r="A101" s="67" t="s">
        <v>451</v>
      </c>
      <c r="B101" s="1"/>
      <c r="C101" s="218" t="s">
        <v>199</v>
      </c>
      <c r="D101" s="218"/>
      <c r="E101" s="218"/>
      <c r="F101" s="218"/>
      <c r="G101" s="16"/>
      <c r="H101" s="219" t="s">
        <v>450</v>
      </c>
      <c r="I101" s="219"/>
      <c r="J101" s="219"/>
    </row>
    <row r="102" spans="1:11" s="2" customFormat="1" ht="20.100000000000001" customHeight="1">
      <c r="A102" s="86" t="s">
        <v>198</v>
      </c>
      <c r="B102" s="3"/>
      <c r="C102" s="198" t="s">
        <v>238</v>
      </c>
      <c r="D102" s="198"/>
      <c r="E102" s="198"/>
      <c r="F102" s="198"/>
      <c r="G102" s="31"/>
      <c r="H102" s="200" t="s">
        <v>107</v>
      </c>
      <c r="I102" s="200"/>
      <c r="J102" s="200"/>
    </row>
    <row r="103" spans="1:11" ht="20.100000000000001" customHeight="1">
      <c r="A103" s="32"/>
      <c r="C103" s="37"/>
      <c r="D103" s="33"/>
      <c r="E103" s="33"/>
      <c r="F103" s="33"/>
      <c r="G103" s="33"/>
      <c r="H103" s="33"/>
      <c r="I103" s="33"/>
      <c r="J103" s="33"/>
    </row>
    <row r="104" spans="1:11">
      <c r="A104" s="32"/>
      <c r="C104" s="37"/>
      <c r="D104" s="33"/>
      <c r="E104" s="33"/>
      <c r="F104" s="33"/>
      <c r="G104" s="33"/>
      <c r="H104" s="33"/>
      <c r="I104" s="33"/>
      <c r="J104" s="33"/>
    </row>
    <row r="105" spans="1:11">
      <c r="A105" s="32"/>
      <c r="C105" s="37"/>
      <c r="D105" s="33"/>
      <c r="E105" s="33"/>
      <c r="F105" s="33"/>
      <c r="G105" s="33"/>
      <c r="H105" s="33"/>
      <c r="I105" s="33"/>
      <c r="J105" s="33"/>
    </row>
    <row r="106" spans="1:11">
      <c r="A106" s="32"/>
      <c r="C106" s="37"/>
      <c r="D106" s="33"/>
      <c r="E106" s="33"/>
      <c r="F106" s="33"/>
      <c r="G106" s="33"/>
      <c r="H106" s="33"/>
      <c r="I106" s="33"/>
      <c r="J106" s="33"/>
    </row>
    <row r="107" spans="1:11">
      <c r="A107" s="32"/>
      <c r="C107" s="37"/>
      <c r="D107" s="33"/>
      <c r="E107" s="33"/>
      <c r="F107" s="33"/>
      <c r="G107" s="33"/>
      <c r="H107" s="33"/>
      <c r="I107" s="33"/>
      <c r="J107" s="33"/>
    </row>
    <row r="108" spans="1:11">
      <c r="A108" s="32"/>
      <c r="C108" s="37"/>
      <c r="D108" s="33"/>
      <c r="E108" s="33"/>
      <c r="F108" s="33"/>
      <c r="G108" s="33"/>
      <c r="H108" s="33"/>
      <c r="I108" s="33"/>
      <c r="J108" s="33"/>
    </row>
    <row r="109" spans="1:11">
      <c r="A109" s="32"/>
      <c r="C109" s="37"/>
      <c r="D109" s="33"/>
      <c r="E109" s="33"/>
      <c r="F109" s="33"/>
      <c r="G109" s="33"/>
      <c r="H109" s="33"/>
      <c r="I109" s="33"/>
      <c r="J109" s="33"/>
    </row>
    <row r="110" spans="1:11">
      <c r="A110" s="32"/>
      <c r="C110" s="37"/>
      <c r="D110" s="33"/>
      <c r="E110" s="33"/>
      <c r="F110" s="33"/>
      <c r="G110" s="33"/>
      <c r="H110" s="33"/>
      <c r="I110" s="33"/>
      <c r="J110" s="33"/>
    </row>
    <row r="111" spans="1:11">
      <c r="A111" s="32"/>
      <c r="C111" s="37"/>
      <c r="D111" s="33"/>
      <c r="E111" s="33"/>
      <c r="F111" s="33"/>
      <c r="G111" s="33"/>
      <c r="H111" s="33"/>
      <c r="I111" s="33"/>
      <c r="J111" s="33"/>
    </row>
    <row r="112" spans="1:11">
      <c r="A112" s="32"/>
      <c r="C112" s="37"/>
      <c r="D112" s="33"/>
      <c r="E112" s="33"/>
      <c r="F112" s="33"/>
      <c r="G112" s="33"/>
      <c r="H112" s="33"/>
      <c r="I112" s="33"/>
      <c r="J112" s="33"/>
    </row>
    <row r="113" spans="1:10">
      <c r="A113" s="32"/>
      <c r="C113" s="37"/>
      <c r="D113" s="33"/>
      <c r="E113" s="33"/>
      <c r="F113" s="33"/>
      <c r="G113" s="33"/>
      <c r="H113" s="33"/>
      <c r="I113" s="33"/>
      <c r="J113" s="33"/>
    </row>
    <row r="114" spans="1:10">
      <c r="A114" s="32"/>
      <c r="C114" s="37"/>
      <c r="D114" s="33"/>
      <c r="E114" s="33"/>
      <c r="F114" s="33"/>
      <c r="G114" s="33"/>
      <c r="H114" s="33"/>
      <c r="I114" s="33"/>
      <c r="J114" s="33"/>
    </row>
    <row r="115" spans="1:10">
      <c r="A115" s="32"/>
      <c r="C115" s="37"/>
      <c r="D115" s="33"/>
      <c r="E115" s="33"/>
      <c r="F115" s="33"/>
      <c r="G115" s="33"/>
      <c r="H115" s="33"/>
      <c r="I115" s="33"/>
      <c r="J115" s="33"/>
    </row>
    <row r="116" spans="1:10">
      <c r="A116" s="32"/>
      <c r="C116" s="37"/>
      <c r="D116" s="33"/>
      <c r="E116" s="33"/>
      <c r="F116" s="33"/>
      <c r="G116" s="33"/>
      <c r="H116" s="33"/>
      <c r="I116" s="33"/>
      <c r="J116" s="33"/>
    </row>
    <row r="117" spans="1:10">
      <c r="A117" s="32"/>
      <c r="C117" s="37"/>
      <c r="D117" s="33"/>
      <c r="E117" s="33"/>
      <c r="F117" s="33"/>
      <c r="G117" s="33"/>
      <c r="H117" s="33"/>
      <c r="I117" s="33"/>
      <c r="J117" s="33"/>
    </row>
    <row r="118" spans="1:10">
      <c r="A118" s="32"/>
      <c r="C118" s="37"/>
      <c r="D118" s="33"/>
      <c r="E118" s="33"/>
      <c r="F118" s="33"/>
      <c r="G118" s="33"/>
      <c r="H118" s="33"/>
      <c r="I118" s="33"/>
      <c r="J118" s="33"/>
    </row>
    <row r="119" spans="1:10">
      <c r="A119" s="32"/>
      <c r="C119" s="37"/>
      <c r="D119" s="33"/>
      <c r="E119" s="33"/>
      <c r="F119" s="33"/>
      <c r="G119" s="33"/>
      <c r="H119" s="33"/>
      <c r="I119" s="33"/>
      <c r="J119" s="33"/>
    </row>
    <row r="120" spans="1:10">
      <c r="A120" s="32"/>
      <c r="C120" s="37"/>
      <c r="D120" s="33"/>
      <c r="E120" s="33"/>
      <c r="F120" s="33"/>
      <c r="G120" s="33"/>
      <c r="H120" s="33"/>
      <c r="I120" s="33"/>
      <c r="J120" s="33"/>
    </row>
    <row r="121" spans="1:10">
      <c r="A121" s="32"/>
      <c r="C121" s="37"/>
      <c r="D121" s="33"/>
      <c r="E121" s="33"/>
      <c r="F121" s="33"/>
      <c r="G121" s="33"/>
      <c r="H121" s="33"/>
      <c r="I121" s="33"/>
      <c r="J121" s="33"/>
    </row>
    <row r="122" spans="1:10">
      <c r="A122" s="32"/>
      <c r="C122" s="37"/>
      <c r="D122" s="33"/>
      <c r="E122" s="33"/>
      <c r="F122" s="33"/>
      <c r="G122" s="33"/>
      <c r="H122" s="33"/>
      <c r="I122" s="33"/>
      <c r="J122" s="33"/>
    </row>
    <row r="123" spans="1:10">
      <c r="A123" s="32"/>
      <c r="C123" s="37"/>
      <c r="D123" s="33"/>
      <c r="E123" s="33"/>
      <c r="F123" s="33"/>
      <c r="G123" s="33"/>
      <c r="H123" s="33"/>
      <c r="I123" s="33"/>
      <c r="J123" s="33"/>
    </row>
    <row r="124" spans="1:10">
      <c r="A124" s="32"/>
      <c r="C124" s="37"/>
      <c r="D124" s="33"/>
      <c r="E124" s="33"/>
      <c r="F124" s="33"/>
      <c r="G124" s="33"/>
      <c r="H124" s="33"/>
      <c r="I124" s="33"/>
      <c r="J124" s="33"/>
    </row>
    <row r="125" spans="1:10">
      <c r="A125" s="32"/>
      <c r="C125" s="37"/>
      <c r="D125" s="33"/>
      <c r="E125" s="33"/>
      <c r="F125" s="33"/>
      <c r="G125" s="33"/>
      <c r="H125" s="33"/>
      <c r="I125" s="33"/>
      <c r="J125" s="33"/>
    </row>
    <row r="126" spans="1:10">
      <c r="A126" s="32"/>
      <c r="C126" s="37"/>
      <c r="D126" s="33"/>
      <c r="E126" s="33"/>
      <c r="F126" s="33"/>
      <c r="G126" s="33"/>
      <c r="H126" s="33"/>
      <c r="I126" s="33"/>
      <c r="J126" s="33"/>
    </row>
    <row r="127" spans="1:10">
      <c r="A127" s="32"/>
      <c r="C127" s="37"/>
      <c r="D127" s="33"/>
      <c r="E127" s="33"/>
      <c r="F127" s="33"/>
      <c r="G127" s="33"/>
      <c r="H127" s="33"/>
      <c r="I127" s="33"/>
      <c r="J127" s="33"/>
    </row>
    <row r="128" spans="1:10">
      <c r="A128" s="32"/>
      <c r="C128" s="37"/>
      <c r="D128" s="33"/>
      <c r="E128" s="33"/>
      <c r="F128" s="33"/>
      <c r="G128" s="33"/>
      <c r="H128" s="33"/>
      <c r="I128" s="33"/>
      <c r="J128" s="33"/>
    </row>
    <row r="129" spans="1:10">
      <c r="A129" s="32"/>
      <c r="C129" s="37"/>
      <c r="D129" s="33"/>
      <c r="E129" s="33"/>
      <c r="F129" s="33"/>
      <c r="G129" s="33"/>
      <c r="H129" s="33"/>
      <c r="I129" s="33"/>
      <c r="J129" s="33"/>
    </row>
    <row r="130" spans="1:10">
      <c r="A130" s="32"/>
      <c r="C130" s="37"/>
      <c r="D130" s="33"/>
      <c r="E130" s="33"/>
      <c r="F130" s="33"/>
      <c r="G130" s="33"/>
      <c r="H130" s="33"/>
      <c r="I130" s="33"/>
      <c r="J130" s="33"/>
    </row>
    <row r="131" spans="1:10">
      <c r="A131" s="32"/>
      <c r="C131" s="37"/>
      <c r="D131" s="33"/>
      <c r="E131" s="33"/>
      <c r="F131" s="33"/>
      <c r="G131" s="33"/>
      <c r="H131" s="33"/>
      <c r="I131" s="33"/>
      <c r="J131" s="33"/>
    </row>
    <row r="132" spans="1:10">
      <c r="A132" s="32"/>
      <c r="C132" s="37"/>
      <c r="D132" s="33"/>
      <c r="E132" s="33"/>
      <c r="F132" s="33"/>
      <c r="G132" s="33"/>
      <c r="H132" s="33"/>
      <c r="I132" s="33"/>
      <c r="J132" s="33"/>
    </row>
    <row r="133" spans="1:10">
      <c r="A133" s="32"/>
      <c r="C133" s="37"/>
      <c r="D133" s="33"/>
      <c r="E133" s="33"/>
      <c r="F133" s="33"/>
      <c r="G133" s="33"/>
      <c r="H133" s="33"/>
      <c r="I133" s="33"/>
      <c r="J133" s="33"/>
    </row>
    <row r="134" spans="1:10">
      <c r="A134" s="32"/>
      <c r="C134" s="37"/>
      <c r="D134" s="33"/>
      <c r="E134" s="33"/>
      <c r="F134" s="33"/>
      <c r="G134" s="33"/>
      <c r="H134" s="33"/>
      <c r="I134" s="33"/>
      <c r="J134" s="33"/>
    </row>
    <row r="135" spans="1:10">
      <c r="A135" s="32"/>
      <c r="C135" s="37"/>
      <c r="D135" s="33"/>
      <c r="E135" s="33"/>
      <c r="F135" s="33"/>
      <c r="G135" s="33"/>
      <c r="H135" s="33"/>
      <c r="I135" s="33"/>
      <c r="J135" s="33"/>
    </row>
    <row r="136" spans="1:10">
      <c r="A136" s="32"/>
      <c r="C136" s="37"/>
      <c r="D136" s="33"/>
      <c r="E136" s="33"/>
      <c r="F136" s="33"/>
      <c r="G136" s="33"/>
      <c r="H136" s="33"/>
      <c r="I136" s="33"/>
      <c r="J136" s="33"/>
    </row>
    <row r="137" spans="1:10">
      <c r="A137" s="32"/>
      <c r="C137" s="37"/>
      <c r="D137" s="33"/>
      <c r="E137" s="33"/>
      <c r="F137" s="33"/>
      <c r="G137" s="33"/>
      <c r="H137" s="33"/>
      <c r="I137" s="33"/>
      <c r="J137" s="33"/>
    </row>
    <row r="138" spans="1:10">
      <c r="A138" s="32"/>
      <c r="C138" s="37"/>
      <c r="D138" s="33"/>
      <c r="E138" s="33"/>
      <c r="F138" s="33"/>
      <c r="G138" s="33"/>
      <c r="H138" s="33"/>
      <c r="I138" s="33"/>
      <c r="J138" s="33"/>
    </row>
    <row r="139" spans="1:10">
      <c r="A139" s="32"/>
      <c r="C139" s="37"/>
      <c r="D139" s="33"/>
      <c r="E139" s="33"/>
      <c r="F139" s="33"/>
      <c r="G139" s="33"/>
      <c r="H139" s="33"/>
      <c r="I139" s="33"/>
      <c r="J139" s="33"/>
    </row>
    <row r="140" spans="1:10">
      <c r="A140" s="32"/>
      <c r="C140" s="37"/>
      <c r="D140" s="33"/>
      <c r="E140" s="33"/>
      <c r="F140" s="33"/>
      <c r="G140" s="33"/>
      <c r="H140" s="33"/>
      <c r="I140" s="33"/>
      <c r="J140" s="33"/>
    </row>
    <row r="141" spans="1:10">
      <c r="A141" s="32"/>
      <c r="C141" s="37"/>
      <c r="D141" s="33"/>
      <c r="E141" s="33"/>
      <c r="F141" s="33"/>
      <c r="G141" s="33"/>
      <c r="H141" s="33"/>
      <c r="I141" s="33"/>
      <c r="J141" s="33"/>
    </row>
    <row r="142" spans="1:10">
      <c r="A142" s="32"/>
      <c r="C142" s="37"/>
      <c r="D142" s="33"/>
      <c r="E142" s="33"/>
      <c r="F142" s="33"/>
      <c r="G142" s="33"/>
      <c r="H142" s="33"/>
      <c r="I142" s="33"/>
      <c r="J142" s="33"/>
    </row>
    <row r="143" spans="1:10">
      <c r="A143" s="32"/>
      <c r="C143" s="37"/>
      <c r="D143" s="33"/>
      <c r="E143" s="33"/>
      <c r="F143" s="33"/>
      <c r="G143" s="33"/>
      <c r="H143" s="33"/>
      <c r="I143" s="33"/>
      <c r="J143" s="33"/>
    </row>
    <row r="144" spans="1:10">
      <c r="A144" s="32"/>
      <c r="C144" s="37"/>
      <c r="D144" s="33"/>
      <c r="E144" s="33"/>
      <c r="F144" s="33"/>
      <c r="G144" s="33"/>
      <c r="H144" s="33"/>
      <c r="I144" s="33"/>
      <c r="J144" s="33"/>
    </row>
    <row r="145" spans="1:10">
      <c r="A145" s="32"/>
      <c r="C145" s="37"/>
      <c r="D145" s="33"/>
      <c r="E145" s="33"/>
      <c r="F145" s="33"/>
      <c r="G145" s="33"/>
      <c r="H145" s="33"/>
      <c r="I145" s="33"/>
      <c r="J145" s="33"/>
    </row>
    <row r="146" spans="1:10">
      <c r="A146" s="32"/>
      <c r="C146" s="37"/>
      <c r="D146" s="33"/>
      <c r="E146" s="33"/>
      <c r="F146" s="33"/>
      <c r="G146" s="33"/>
      <c r="H146" s="33"/>
      <c r="I146" s="33"/>
      <c r="J146" s="33"/>
    </row>
    <row r="147" spans="1:10">
      <c r="A147" s="32"/>
      <c r="C147" s="37"/>
      <c r="D147" s="33"/>
      <c r="E147" s="33"/>
      <c r="F147" s="33"/>
      <c r="G147" s="33"/>
      <c r="H147" s="33"/>
      <c r="I147" s="33"/>
      <c r="J147" s="33"/>
    </row>
    <row r="148" spans="1:10">
      <c r="A148" s="32"/>
      <c r="C148" s="37"/>
      <c r="D148" s="33"/>
      <c r="E148" s="33"/>
      <c r="F148" s="33"/>
      <c r="G148" s="33"/>
      <c r="H148" s="33"/>
      <c r="I148" s="33"/>
      <c r="J148" s="33"/>
    </row>
    <row r="149" spans="1:10">
      <c r="A149" s="32"/>
      <c r="C149" s="37"/>
      <c r="D149" s="33"/>
      <c r="E149" s="33"/>
      <c r="F149" s="33"/>
      <c r="G149" s="33"/>
      <c r="H149" s="33"/>
      <c r="I149" s="33"/>
      <c r="J149" s="33"/>
    </row>
    <row r="150" spans="1:10">
      <c r="A150" s="32"/>
      <c r="C150" s="37"/>
      <c r="D150" s="33"/>
      <c r="E150" s="33"/>
      <c r="F150" s="33"/>
      <c r="G150" s="33"/>
      <c r="H150" s="33"/>
      <c r="I150" s="33"/>
      <c r="J150" s="33"/>
    </row>
    <row r="151" spans="1:10">
      <c r="A151" s="32"/>
      <c r="C151" s="37"/>
      <c r="D151" s="33"/>
      <c r="E151" s="33"/>
      <c r="F151" s="33"/>
      <c r="G151" s="33"/>
      <c r="H151" s="33"/>
      <c r="I151" s="33"/>
      <c r="J151" s="33"/>
    </row>
    <row r="152" spans="1:10">
      <c r="A152" s="32"/>
      <c r="C152" s="37"/>
      <c r="D152" s="33"/>
      <c r="E152" s="33"/>
      <c r="F152" s="33"/>
      <c r="G152" s="33"/>
      <c r="H152" s="33"/>
      <c r="I152" s="33"/>
      <c r="J152" s="33"/>
    </row>
    <row r="153" spans="1:10">
      <c r="A153" s="32"/>
      <c r="C153" s="37"/>
      <c r="D153" s="33"/>
      <c r="E153" s="33"/>
      <c r="F153" s="33"/>
      <c r="G153" s="33"/>
      <c r="H153" s="33"/>
      <c r="I153" s="33"/>
      <c r="J153" s="33"/>
    </row>
    <row r="154" spans="1:10">
      <c r="A154" s="32"/>
      <c r="C154" s="37"/>
      <c r="D154" s="33"/>
      <c r="E154" s="33"/>
      <c r="F154" s="33"/>
      <c r="G154" s="33"/>
      <c r="H154" s="33"/>
      <c r="I154" s="33"/>
      <c r="J154" s="33"/>
    </row>
    <row r="155" spans="1:10">
      <c r="A155" s="32"/>
      <c r="C155" s="37"/>
      <c r="D155" s="33"/>
      <c r="E155" s="33"/>
      <c r="F155" s="33"/>
      <c r="G155" s="33"/>
      <c r="H155" s="33"/>
      <c r="I155" s="33"/>
      <c r="J155" s="33"/>
    </row>
    <row r="156" spans="1:10">
      <c r="A156" s="32"/>
      <c r="C156" s="37"/>
      <c r="D156" s="33"/>
      <c r="E156" s="33"/>
      <c r="F156" s="33"/>
      <c r="G156" s="33"/>
      <c r="H156" s="33"/>
      <c r="I156" s="33"/>
      <c r="J156" s="33"/>
    </row>
    <row r="157" spans="1:10">
      <c r="A157" s="32"/>
      <c r="C157" s="37"/>
      <c r="D157" s="33"/>
      <c r="E157" s="33"/>
      <c r="F157" s="33"/>
      <c r="G157" s="33"/>
      <c r="H157" s="33"/>
      <c r="I157" s="33"/>
      <c r="J157" s="33"/>
    </row>
    <row r="158" spans="1:10">
      <c r="A158" s="32"/>
      <c r="C158" s="37"/>
      <c r="D158" s="33"/>
      <c r="E158" s="33"/>
      <c r="F158" s="33"/>
      <c r="G158" s="33"/>
      <c r="H158" s="33"/>
      <c r="I158" s="33"/>
      <c r="J158" s="33"/>
    </row>
    <row r="159" spans="1:10">
      <c r="A159" s="32"/>
      <c r="C159" s="37"/>
      <c r="D159" s="33"/>
      <c r="E159" s="33"/>
      <c r="F159" s="33"/>
      <c r="G159" s="33"/>
      <c r="H159" s="33"/>
      <c r="I159" s="33"/>
      <c r="J159" s="33"/>
    </row>
    <row r="160" spans="1:10">
      <c r="A160" s="32"/>
      <c r="C160" s="37"/>
      <c r="D160" s="33"/>
      <c r="E160" s="33"/>
      <c r="F160" s="33"/>
      <c r="G160" s="33"/>
      <c r="H160" s="33"/>
      <c r="I160" s="33"/>
      <c r="J160" s="33"/>
    </row>
    <row r="161" spans="1:1">
      <c r="A161" s="59"/>
    </row>
    <row r="162" spans="1:1">
      <c r="A162" s="59"/>
    </row>
    <row r="163" spans="1:1">
      <c r="A163" s="59"/>
    </row>
    <row r="164" spans="1:1">
      <c r="A164" s="59"/>
    </row>
    <row r="165" spans="1:1">
      <c r="A165" s="59"/>
    </row>
    <row r="166" spans="1:1">
      <c r="A166" s="59"/>
    </row>
    <row r="167" spans="1:1">
      <c r="A167" s="59"/>
    </row>
    <row r="168" spans="1:1">
      <c r="A168" s="59"/>
    </row>
    <row r="169" spans="1:1">
      <c r="A169" s="59"/>
    </row>
    <row r="170" spans="1:1">
      <c r="A170" s="59"/>
    </row>
    <row r="171" spans="1:1">
      <c r="A171" s="59"/>
    </row>
    <row r="172" spans="1:1">
      <c r="A172" s="59"/>
    </row>
    <row r="173" spans="1:1">
      <c r="A173" s="59"/>
    </row>
    <row r="174" spans="1:1">
      <c r="A174" s="59"/>
    </row>
    <row r="175" spans="1:1">
      <c r="A175" s="59"/>
    </row>
    <row r="176" spans="1:1">
      <c r="A176" s="59"/>
    </row>
    <row r="177" spans="1:1">
      <c r="A177" s="59"/>
    </row>
    <row r="178" spans="1:1">
      <c r="A178" s="59"/>
    </row>
    <row r="179" spans="1:1">
      <c r="A179" s="59"/>
    </row>
    <row r="180" spans="1:1">
      <c r="A180" s="59"/>
    </row>
    <row r="181" spans="1:1">
      <c r="A181" s="59"/>
    </row>
    <row r="182" spans="1:1">
      <c r="A182" s="59"/>
    </row>
    <row r="183" spans="1:1">
      <c r="A183" s="59"/>
    </row>
    <row r="184" spans="1:1">
      <c r="A184" s="59"/>
    </row>
    <row r="185" spans="1:1">
      <c r="A185" s="59"/>
    </row>
    <row r="186" spans="1:1">
      <c r="A186" s="59"/>
    </row>
    <row r="187" spans="1:1">
      <c r="A187" s="59"/>
    </row>
    <row r="188" spans="1:1">
      <c r="A188" s="59"/>
    </row>
    <row r="189" spans="1:1">
      <c r="A189" s="59"/>
    </row>
    <row r="190" spans="1:1">
      <c r="A190" s="59"/>
    </row>
    <row r="191" spans="1:1">
      <c r="A191" s="59"/>
    </row>
    <row r="192" spans="1:1">
      <c r="A192" s="59"/>
    </row>
    <row r="193" spans="1:1">
      <c r="A193" s="59"/>
    </row>
    <row r="194" spans="1:1">
      <c r="A194" s="59"/>
    </row>
    <row r="195" spans="1:1">
      <c r="A195" s="59"/>
    </row>
    <row r="196" spans="1:1">
      <c r="A196" s="59"/>
    </row>
    <row r="197" spans="1:1">
      <c r="A197" s="59"/>
    </row>
    <row r="198" spans="1:1">
      <c r="A198" s="59"/>
    </row>
    <row r="199" spans="1:1">
      <c r="A199" s="59"/>
    </row>
    <row r="200" spans="1:1">
      <c r="A200" s="59"/>
    </row>
    <row r="201" spans="1:1">
      <c r="A201" s="59"/>
    </row>
    <row r="202" spans="1:1">
      <c r="A202" s="59"/>
    </row>
    <row r="203" spans="1:1">
      <c r="A203" s="59"/>
    </row>
    <row r="204" spans="1:1">
      <c r="A204" s="59"/>
    </row>
    <row r="205" spans="1:1">
      <c r="A205" s="59"/>
    </row>
    <row r="206" spans="1:1">
      <c r="A206" s="59"/>
    </row>
    <row r="207" spans="1:1">
      <c r="A207" s="59"/>
    </row>
    <row r="208" spans="1:1">
      <c r="A208" s="59"/>
    </row>
    <row r="209" spans="1:1">
      <c r="A209" s="59"/>
    </row>
    <row r="210" spans="1:1">
      <c r="A210" s="59"/>
    </row>
    <row r="211" spans="1:1">
      <c r="A211" s="59"/>
    </row>
    <row r="212" spans="1:1">
      <c r="A212" s="59"/>
    </row>
    <row r="213" spans="1:1">
      <c r="A213" s="59"/>
    </row>
    <row r="214" spans="1:1">
      <c r="A214" s="59"/>
    </row>
    <row r="215" spans="1:1">
      <c r="A215" s="59"/>
    </row>
    <row r="216" spans="1:1">
      <c r="A216" s="59"/>
    </row>
    <row r="217" spans="1:1">
      <c r="A217" s="59"/>
    </row>
    <row r="218" spans="1:1">
      <c r="A218" s="59"/>
    </row>
    <row r="219" spans="1:1">
      <c r="A219" s="59"/>
    </row>
    <row r="220" spans="1:1">
      <c r="A220" s="59"/>
    </row>
    <row r="221" spans="1:1">
      <c r="A221" s="59"/>
    </row>
    <row r="222" spans="1:1">
      <c r="A222" s="59"/>
    </row>
    <row r="223" spans="1:1">
      <c r="A223" s="59"/>
    </row>
    <row r="224" spans="1:1">
      <c r="A224" s="59"/>
    </row>
    <row r="225" spans="1:1">
      <c r="A225" s="59"/>
    </row>
    <row r="226" spans="1:1">
      <c r="A226" s="59"/>
    </row>
    <row r="227" spans="1:1">
      <c r="A227" s="59"/>
    </row>
    <row r="228" spans="1:1">
      <c r="A228" s="59"/>
    </row>
    <row r="229" spans="1:1">
      <c r="A229" s="59"/>
    </row>
    <row r="230" spans="1:1">
      <c r="A230" s="59"/>
    </row>
    <row r="231" spans="1:1">
      <c r="A231" s="59"/>
    </row>
    <row r="232" spans="1:1">
      <c r="A232" s="59"/>
    </row>
    <row r="233" spans="1:1">
      <c r="A233" s="59"/>
    </row>
    <row r="234" spans="1:1">
      <c r="A234" s="59"/>
    </row>
    <row r="235" spans="1:1">
      <c r="A235" s="59"/>
    </row>
    <row r="236" spans="1:1">
      <c r="A236" s="59"/>
    </row>
    <row r="237" spans="1:1">
      <c r="A237" s="59"/>
    </row>
    <row r="238" spans="1:1">
      <c r="A238" s="59"/>
    </row>
    <row r="239" spans="1:1">
      <c r="A239" s="59"/>
    </row>
    <row r="240" spans="1:1">
      <c r="A240" s="59"/>
    </row>
    <row r="241" spans="1:1">
      <c r="A241" s="59"/>
    </row>
    <row r="242" spans="1:1">
      <c r="A242" s="59"/>
    </row>
    <row r="243" spans="1:1">
      <c r="A243" s="59"/>
    </row>
    <row r="244" spans="1:1">
      <c r="A244" s="59"/>
    </row>
    <row r="245" spans="1:1">
      <c r="A245" s="59"/>
    </row>
    <row r="246" spans="1:1">
      <c r="A246" s="59"/>
    </row>
    <row r="247" spans="1:1">
      <c r="A247" s="59"/>
    </row>
    <row r="248" spans="1:1">
      <c r="A248" s="59"/>
    </row>
    <row r="249" spans="1:1">
      <c r="A249" s="59"/>
    </row>
    <row r="250" spans="1:1">
      <c r="A250" s="59"/>
    </row>
    <row r="251" spans="1:1">
      <c r="A251" s="59"/>
    </row>
    <row r="252" spans="1:1">
      <c r="A252" s="59"/>
    </row>
    <row r="253" spans="1:1">
      <c r="A253" s="59"/>
    </row>
    <row r="254" spans="1:1">
      <c r="A254" s="59"/>
    </row>
    <row r="255" spans="1:1">
      <c r="A255" s="59"/>
    </row>
    <row r="256" spans="1:1">
      <c r="A256" s="59"/>
    </row>
    <row r="257" spans="1:1">
      <c r="A257" s="59"/>
    </row>
    <row r="258" spans="1:1">
      <c r="A258" s="59"/>
    </row>
    <row r="259" spans="1:1">
      <c r="A259" s="59"/>
    </row>
    <row r="260" spans="1:1">
      <c r="A260" s="59"/>
    </row>
    <row r="261" spans="1:1">
      <c r="A261" s="59"/>
    </row>
    <row r="262" spans="1:1">
      <c r="A262" s="59"/>
    </row>
    <row r="263" spans="1:1">
      <c r="A263" s="59"/>
    </row>
    <row r="264" spans="1:1">
      <c r="A264" s="59"/>
    </row>
    <row r="265" spans="1:1">
      <c r="A265" s="59"/>
    </row>
    <row r="266" spans="1:1">
      <c r="A266" s="59"/>
    </row>
    <row r="267" spans="1:1">
      <c r="A267" s="59"/>
    </row>
    <row r="268" spans="1:1">
      <c r="A268" s="59"/>
    </row>
    <row r="269" spans="1:1">
      <c r="A269" s="59"/>
    </row>
    <row r="270" spans="1:1">
      <c r="A270" s="59"/>
    </row>
    <row r="271" spans="1:1">
      <c r="A271" s="59"/>
    </row>
    <row r="272" spans="1:1">
      <c r="A272" s="59"/>
    </row>
    <row r="273" spans="1:1">
      <c r="A273" s="59"/>
    </row>
    <row r="274" spans="1:1">
      <c r="A274" s="59"/>
    </row>
    <row r="275" spans="1:1">
      <c r="A275" s="59"/>
    </row>
    <row r="276" spans="1:1">
      <c r="A276" s="59"/>
    </row>
    <row r="277" spans="1:1">
      <c r="A277" s="59"/>
    </row>
    <row r="278" spans="1:1">
      <c r="A278" s="59"/>
    </row>
    <row r="279" spans="1:1">
      <c r="A279" s="59"/>
    </row>
    <row r="280" spans="1:1">
      <c r="A280" s="59"/>
    </row>
    <row r="281" spans="1:1">
      <c r="A281" s="59"/>
    </row>
    <row r="282" spans="1:1">
      <c r="A282" s="59"/>
    </row>
    <row r="283" spans="1:1">
      <c r="A283" s="59"/>
    </row>
    <row r="284" spans="1:1">
      <c r="A284" s="59"/>
    </row>
    <row r="285" spans="1:1">
      <c r="A285" s="59"/>
    </row>
    <row r="286" spans="1:1">
      <c r="A286" s="59"/>
    </row>
    <row r="287" spans="1:1">
      <c r="A287" s="59"/>
    </row>
    <row r="288" spans="1:1">
      <c r="A288" s="59"/>
    </row>
    <row r="289" spans="1:1">
      <c r="A289" s="59"/>
    </row>
    <row r="290" spans="1:1">
      <c r="A290" s="59"/>
    </row>
    <row r="291" spans="1:1">
      <c r="A291" s="59"/>
    </row>
    <row r="292" spans="1:1">
      <c r="A292" s="59"/>
    </row>
    <row r="293" spans="1:1">
      <c r="A293" s="59"/>
    </row>
    <row r="294" spans="1:1">
      <c r="A294" s="59"/>
    </row>
    <row r="295" spans="1:1">
      <c r="A295" s="59"/>
    </row>
    <row r="296" spans="1:1">
      <c r="A296" s="59"/>
    </row>
    <row r="297" spans="1:1">
      <c r="A297" s="59"/>
    </row>
    <row r="298" spans="1:1">
      <c r="A298" s="59"/>
    </row>
    <row r="299" spans="1:1">
      <c r="A299" s="59"/>
    </row>
    <row r="300" spans="1:1">
      <c r="A300" s="59"/>
    </row>
    <row r="301" spans="1:1">
      <c r="A301" s="59"/>
    </row>
    <row r="302" spans="1:1">
      <c r="A302" s="59"/>
    </row>
    <row r="303" spans="1:1">
      <c r="A303" s="59"/>
    </row>
    <row r="304" spans="1:1">
      <c r="A304" s="59"/>
    </row>
    <row r="305" spans="1:1">
      <c r="A305" s="59"/>
    </row>
    <row r="306" spans="1:1">
      <c r="A306" s="59"/>
    </row>
    <row r="307" spans="1:1">
      <c r="A307" s="59"/>
    </row>
    <row r="308" spans="1:1">
      <c r="A308" s="59"/>
    </row>
    <row r="309" spans="1:1">
      <c r="A309" s="59"/>
    </row>
    <row r="310" spans="1:1">
      <c r="A310" s="59"/>
    </row>
    <row r="311" spans="1:1">
      <c r="A311" s="59"/>
    </row>
    <row r="312" spans="1:1">
      <c r="A312" s="59"/>
    </row>
    <row r="313" spans="1:1">
      <c r="A313" s="59"/>
    </row>
    <row r="314" spans="1:1">
      <c r="A314" s="59"/>
    </row>
    <row r="315" spans="1:1">
      <c r="A315" s="59"/>
    </row>
    <row r="316" spans="1:1">
      <c r="A316" s="59"/>
    </row>
    <row r="317" spans="1:1">
      <c r="A317" s="59"/>
    </row>
    <row r="318" spans="1:1">
      <c r="A318" s="59"/>
    </row>
    <row r="319" spans="1:1">
      <c r="A319" s="59"/>
    </row>
    <row r="320" spans="1:1">
      <c r="A320" s="59"/>
    </row>
    <row r="321" spans="1:1">
      <c r="A321" s="59"/>
    </row>
    <row r="322" spans="1:1">
      <c r="A322" s="59"/>
    </row>
    <row r="323" spans="1:1">
      <c r="A323" s="59"/>
    </row>
    <row r="324" spans="1:1">
      <c r="A324" s="59"/>
    </row>
    <row r="325" spans="1:1">
      <c r="A325" s="59"/>
    </row>
    <row r="326" spans="1:1">
      <c r="A326" s="59"/>
    </row>
    <row r="327" spans="1:1">
      <c r="A327" s="59"/>
    </row>
  </sheetData>
  <mergeCells count="16">
    <mergeCell ref="C102:F102"/>
    <mergeCell ref="H102:J102"/>
    <mergeCell ref="A6:K6"/>
    <mergeCell ref="A82:K82"/>
    <mergeCell ref="A90:K90"/>
    <mergeCell ref="C101:F101"/>
    <mergeCell ref="H101:J101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41" orientation="landscape" r:id="rId1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48" max="16383" man="1"/>
  </rowBreaks>
  <ignoredErrors>
    <ignoredError sqref="F8 F53 F98 F49 F17:F18 F71 F65 F60 F76 F41 F83:F86 F87:F88 F68" formula="1"/>
    <ignoredError sqref="C89:E89 G89:J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198"/>
  <sheetViews>
    <sheetView view="pageBreakPreview" topLeftCell="A10" zoomScale="50" zoomScaleNormal="75" zoomScaleSheetLayoutView="50" workbookViewId="0">
      <selection activeCell="E40" sqref="E40"/>
    </sheetView>
  </sheetViews>
  <sheetFormatPr defaultColWidth="77.85546875" defaultRowHeight="18.75"/>
  <cols>
    <col min="1" max="1" width="84.85546875" style="53" customWidth="1"/>
    <col min="2" max="2" width="15.28515625" style="56" customWidth="1"/>
    <col min="3" max="5" width="15.85546875" style="56" customWidth="1"/>
    <col min="6" max="10" width="15.85546875" style="53" customWidth="1"/>
    <col min="11" max="11" width="10" style="53" customWidth="1"/>
    <col min="12" max="12" width="9.5703125" style="53" customWidth="1"/>
    <col min="13" max="255" width="9.140625" style="53" customWidth="1"/>
    <col min="256" max="16384" width="77.85546875" style="53"/>
  </cols>
  <sheetData>
    <row r="1" spans="1:10">
      <c r="A1" s="222" t="s">
        <v>147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>
      <c r="A2" s="56"/>
      <c r="F2" s="56"/>
      <c r="G2" s="56"/>
      <c r="H2" s="56"/>
      <c r="I2" s="56"/>
      <c r="J2" s="56"/>
    </row>
    <row r="3" spans="1:10" ht="38.25" customHeight="1">
      <c r="A3" s="206" t="s">
        <v>208</v>
      </c>
      <c r="B3" s="223" t="s">
        <v>18</v>
      </c>
      <c r="C3" s="223" t="s">
        <v>33</v>
      </c>
      <c r="D3" s="223" t="s">
        <v>37</v>
      </c>
      <c r="E3" s="213" t="s">
        <v>153</v>
      </c>
      <c r="F3" s="197" t="s">
        <v>23</v>
      </c>
      <c r="G3" s="197" t="s">
        <v>166</v>
      </c>
      <c r="H3" s="197"/>
      <c r="I3" s="197"/>
      <c r="J3" s="197"/>
    </row>
    <row r="4" spans="1:10" ht="50.25" customHeight="1">
      <c r="A4" s="206"/>
      <c r="B4" s="223"/>
      <c r="C4" s="223"/>
      <c r="D4" s="223"/>
      <c r="E4" s="213"/>
      <c r="F4" s="197"/>
      <c r="G4" s="17" t="s">
        <v>167</v>
      </c>
      <c r="H4" s="17" t="s">
        <v>168</v>
      </c>
      <c r="I4" s="17" t="s">
        <v>169</v>
      </c>
      <c r="J4" s="17" t="s">
        <v>75</v>
      </c>
    </row>
    <row r="5" spans="1:10" ht="18" customHeight="1">
      <c r="A5" s="60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24.95" customHeight="1">
      <c r="A6" s="220" t="s">
        <v>145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1:10" ht="42.75" customHeight="1">
      <c r="A7" s="54" t="s">
        <v>59</v>
      </c>
      <c r="B7" s="7">
        <v>2000</v>
      </c>
      <c r="C7" s="120"/>
      <c r="D7" s="120"/>
      <c r="E7" s="120"/>
      <c r="F7" s="120"/>
      <c r="G7" s="120"/>
      <c r="H7" s="120"/>
      <c r="I7" s="120"/>
      <c r="J7" s="120"/>
    </row>
    <row r="8" spans="1:10" ht="37.5">
      <c r="A8" s="54" t="s">
        <v>304</v>
      </c>
      <c r="B8" s="7">
        <v>2010</v>
      </c>
      <c r="C8" s="125">
        <f>SUM(C9:C10)</f>
        <v>0</v>
      </c>
      <c r="D8" s="125">
        <f>SUM(D9:D10)</f>
        <v>0</v>
      </c>
      <c r="E8" s="125">
        <f>SUM(E9:E10)</f>
        <v>0</v>
      </c>
      <c r="F8" s="125">
        <f t="shared" ref="F8:F43" si="0">SUM(G8:J8)</f>
        <v>0</v>
      </c>
      <c r="G8" s="125">
        <f>SUM(G9:G10)</f>
        <v>0</v>
      </c>
      <c r="H8" s="125">
        <f>SUM(H9:H10)</f>
        <v>0</v>
      </c>
      <c r="I8" s="125">
        <f>SUM(I9:I10)</f>
        <v>0</v>
      </c>
      <c r="J8" s="125">
        <f>SUM(J9:J10)</f>
        <v>0</v>
      </c>
    </row>
    <row r="9" spans="1:10" ht="37.5">
      <c r="A9" s="176" t="s">
        <v>427</v>
      </c>
      <c r="B9" s="7">
        <v>2011</v>
      </c>
      <c r="C9" s="120" t="s">
        <v>252</v>
      </c>
      <c r="D9" s="120" t="s">
        <v>252</v>
      </c>
      <c r="E9" s="120" t="s">
        <v>252</v>
      </c>
      <c r="F9" s="125">
        <f>SUM(G9:J9)</f>
        <v>0</v>
      </c>
      <c r="G9" s="120" t="s">
        <v>252</v>
      </c>
      <c r="H9" s="120" t="s">
        <v>252</v>
      </c>
      <c r="I9" s="120" t="s">
        <v>252</v>
      </c>
      <c r="J9" s="120" t="s">
        <v>252</v>
      </c>
    </row>
    <row r="10" spans="1:10" ht="42.75" customHeight="1">
      <c r="A10" s="9" t="s">
        <v>399</v>
      </c>
      <c r="B10" s="7">
        <v>2012</v>
      </c>
      <c r="C10" s="120" t="s">
        <v>252</v>
      </c>
      <c r="D10" s="120" t="s">
        <v>252</v>
      </c>
      <c r="E10" s="120" t="s">
        <v>252</v>
      </c>
      <c r="F10" s="125">
        <f>SUM(G10:J10)</f>
        <v>0</v>
      </c>
      <c r="G10" s="120" t="s">
        <v>252</v>
      </c>
      <c r="H10" s="120" t="s">
        <v>252</v>
      </c>
      <c r="I10" s="120" t="s">
        <v>252</v>
      </c>
      <c r="J10" s="120" t="s">
        <v>252</v>
      </c>
    </row>
    <row r="11" spans="1:10" ht="20.100000000000001" customHeight="1">
      <c r="A11" s="9" t="s">
        <v>159</v>
      </c>
      <c r="B11" s="7" t="s">
        <v>189</v>
      </c>
      <c r="C11" s="120" t="s">
        <v>252</v>
      </c>
      <c r="D11" s="120" t="s">
        <v>252</v>
      </c>
      <c r="E11" s="120" t="s">
        <v>252</v>
      </c>
      <c r="F11" s="125">
        <f>SUM(G11:J11)</f>
        <v>0</v>
      </c>
      <c r="G11" s="120" t="s">
        <v>252</v>
      </c>
      <c r="H11" s="120" t="s">
        <v>252</v>
      </c>
      <c r="I11" s="120" t="s">
        <v>252</v>
      </c>
      <c r="J11" s="120" t="s">
        <v>252</v>
      </c>
    </row>
    <row r="12" spans="1:10" ht="20.100000000000001" customHeight="1">
      <c r="A12" s="9" t="s">
        <v>172</v>
      </c>
      <c r="B12" s="7">
        <v>2020</v>
      </c>
      <c r="C12" s="120"/>
      <c r="D12" s="120"/>
      <c r="E12" s="120"/>
      <c r="F12" s="125">
        <f t="shared" si="0"/>
        <v>0</v>
      </c>
      <c r="G12" s="120"/>
      <c r="H12" s="120"/>
      <c r="I12" s="120"/>
      <c r="J12" s="120"/>
    </row>
    <row r="13" spans="1:10" s="55" customFormat="1" ht="20.100000000000001" customHeight="1">
      <c r="A13" s="54" t="s">
        <v>71</v>
      </c>
      <c r="B13" s="7">
        <v>2030</v>
      </c>
      <c r="C13" s="120" t="s">
        <v>252</v>
      </c>
      <c r="D13" s="120" t="s">
        <v>252</v>
      </c>
      <c r="E13" s="120" t="s">
        <v>252</v>
      </c>
      <c r="F13" s="125">
        <f t="shared" si="0"/>
        <v>0</v>
      </c>
      <c r="G13" s="120" t="s">
        <v>252</v>
      </c>
      <c r="H13" s="120" t="s">
        <v>252</v>
      </c>
      <c r="I13" s="120" t="s">
        <v>252</v>
      </c>
      <c r="J13" s="120" t="s">
        <v>252</v>
      </c>
    </row>
    <row r="14" spans="1:10" ht="20.100000000000001" customHeight="1">
      <c r="A14" s="54" t="s">
        <v>137</v>
      </c>
      <c r="B14" s="7">
        <v>2031</v>
      </c>
      <c r="C14" s="120" t="s">
        <v>252</v>
      </c>
      <c r="D14" s="120" t="s">
        <v>252</v>
      </c>
      <c r="E14" s="120" t="s">
        <v>252</v>
      </c>
      <c r="F14" s="125">
        <f t="shared" si="0"/>
        <v>0</v>
      </c>
      <c r="G14" s="120" t="s">
        <v>252</v>
      </c>
      <c r="H14" s="120" t="s">
        <v>252</v>
      </c>
      <c r="I14" s="120" t="s">
        <v>252</v>
      </c>
      <c r="J14" s="120" t="s">
        <v>252</v>
      </c>
    </row>
    <row r="15" spans="1:10" ht="20.100000000000001" customHeight="1">
      <c r="A15" s="54" t="s">
        <v>29</v>
      </c>
      <c r="B15" s="7">
        <v>2040</v>
      </c>
      <c r="C15" s="120" t="s">
        <v>252</v>
      </c>
      <c r="D15" s="120" t="s">
        <v>252</v>
      </c>
      <c r="E15" s="120" t="s">
        <v>252</v>
      </c>
      <c r="F15" s="125">
        <f t="shared" si="0"/>
        <v>0</v>
      </c>
      <c r="G15" s="120" t="s">
        <v>252</v>
      </c>
      <c r="H15" s="120" t="s">
        <v>252</v>
      </c>
      <c r="I15" s="120" t="s">
        <v>252</v>
      </c>
      <c r="J15" s="120" t="s">
        <v>252</v>
      </c>
    </row>
    <row r="16" spans="1:10" ht="20.100000000000001" customHeight="1">
      <c r="A16" s="54" t="s">
        <v>121</v>
      </c>
      <c r="B16" s="7">
        <v>2050</v>
      </c>
      <c r="C16" s="120" t="s">
        <v>252</v>
      </c>
      <c r="D16" s="120" t="s">
        <v>252</v>
      </c>
      <c r="E16" s="120" t="s">
        <v>252</v>
      </c>
      <c r="F16" s="125">
        <f t="shared" si="0"/>
        <v>0</v>
      </c>
      <c r="G16" s="120" t="s">
        <v>252</v>
      </c>
      <c r="H16" s="120" t="s">
        <v>252</v>
      </c>
      <c r="I16" s="120" t="s">
        <v>252</v>
      </c>
      <c r="J16" s="120" t="s">
        <v>252</v>
      </c>
    </row>
    <row r="17" spans="1:11" ht="20.100000000000001" customHeight="1">
      <c r="A17" s="54" t="s">
        <v>122</v>
      </c>
      <c r="B17" s="7">
        <v>2060</v>
      </c>
      <c r="C17" s="120" t="s">
        <v>252</v>
      </c>
      <c r="D17" s="120" t="s">
        <v>252</v>
      </c>
      <c r="E17" s="120" t="s">
        <v>252</v>
      </c>
      <c r="F17" s="125">
        <f t="shared" si="0"/>
        <v>0</v>
      </c>
      <c r="G17" s="120" t="s">
        <v>252</v>
      </c>
      <c r="H17" s="120" t="s">
        <v>252</v>
      </c>
      <c r="I17" s="120" t="s">
        <v>252</v>
      </c>
      <c r="J17" s="120" t="s">
        <v>252</v>
      </c>
    </row>
    <row r="18" spans="1:11" ht="42.75" customHeight="1">
      <c r="A18" s="54" t="s">
        <v>60</v>
      </c>
      <c r="B18" s="7">
        <v>2070</v>
      </c>
      <c r="C18" s="155">
        <f>SUM(C7,C8,C12,C13,C15,C16,C17)+'I. Фін результат'!C76</f>
        <v>0</v>
      </c>
      <c r="D18" s="155">
        <f>SUM(D7,D8,D12,D13,D15,D16,D17)+'I. Фін результат'!D76</f>
        <v>80648</v>
      </c>
      <c r="E18" s="155">
        <f>SUM(E7,E8,E12,E13,E15,E16,E17)+'I. Фін результат'!E76</f>
        <v>80648</v>
      </c>
      <c r="F18" s="155">
        <f>SUM(F7,F8,F12,F13,F15,F16,F17)+'I. Фін результат'!F76</f>
        <v>121307.5</v>
      </c>
      <c r="G18" s="155">
        <f>SUM(G7,G8,G12,G13,G15,G16,G17)+'I. Фін результат'!G76</f>
        <v>31528</v>
      </c>
      <c r="H18" s="155">
        <f>SUM(H7,H8,H12,H13,H15,H16,H17)+'I. Фін результат'!H76</f>
        <v>30637.5</v>
      </c>
      <c r="I18" s="155">
        <f>SUM(I7,I8,I12,I13,I15,I16,I17)+'I. Фін результат'!I76</f>
        <v>28756</v>
      </c>
      <c r="J18" s="155">
        <f>SUM(J7,J8,J12,J13,J15,J16,J17)+'I. Фін результат'!J76</f>
        <v>30386</v>
      </c>
    </row>
    <row r="19" spans="1:11" ht="20.100000000000001" customHeight="1">
      <c r="A19" s="220" t="s">
        <v>363</v>
      </c>
      <c r="B19" s="220"/>
      <c r="C19" s="220"/>
      <c r="D19" s="220"/>
      <c r="E19" s="220"/>
      <c r="F19" s="220"/>
      <c r="G19" s="220"/>
      <c r="H19" s="220"/>
      <c r="I19" s="220"/>
      <c r="J19" s="220"/>
    </row>
    <row r="20" spans="1:11" ht="37.5">
      <c r="A20" s="68" t="s">
        <v>356</v>
      </c>
      <c r="B20" s="148">
        <v>2110</v>
      </c>
      <c r="C20" s="154">
        <f>SUM(C21:C29)</f>
        <v>0</v>
      </c>
      <c r="D20" s="154">
        <f>SUM(D21:D29)</f>
        <v>0</v>
      </c>
      <c r="E20" s="154">
        <f>SUM(E21:E29)</f>
        <v>0</v>
      </c>
      <c r="F20" s="158">
        <f t="shared" si="0"/>
        <v>0</v>
      </c>
      <c r="G20" s="154">
        <f>SUM(G21:G29)</f>
        <v>0</v>
      </c>
      <c r="H20" s="154">
        <f>SUM(H21:H29)</f>
        <v>0</v>
      </c>
      <c r="I20" s="154">
        <f>SUM(I21:I29)</f>
        <v>0</v>
      </c>
      <c r="J20" s="154">
        <f>SUM(J21:J29)</f>
        <v>0</v>
      </c>
    </row>
    <row r="21" spans="1:11">
      <c r="A21" s="9" t="s">
        <v>314</v>
      </c>
      <c r="B21" s="7">
        <v>2111</v>
      </c>
      <c r="C21" s="120"/>
      <c r="D21" s="120"/>
      <c r="E21" s="120"/>
      <c r="F21" s="125">
        <f t="shared" si="0"/>
        <v>0</v>
      </c>
      <c r="G21" s="120"/>
      <c r="H21" s="120"/>
      <c r="I21" s="120"/>
      <c r="J21" s="120"/>
    </row>
    <row r="22" spans="1:11" ht="37.5">
      <c r="A22" s="9" t="s">
        <v>381</v>
      </c>
      <c r="B22" s="7">
        <v>2112</v>
      </c>
      <c r="C22" s="120"/>
      <c r="D22" s="120"/>
      <c r="E22" s="120"/>
      <c r="F22" s="125">
        <f t="shared" si="0"/>
        <v>0</v>
      </c>
      <c r="G22" s="120"/>
      <c r="H22" s="120"/>
      <c r="I22" s="120"/>
      <c r="J22" s="120"/>
    </row>
    <row r="23" spans="1:11" s="55" customFormat="1" ht="37.5">
      <c r="A23" s="54" t="s">
        <v>382</v>
      </c>
      <c r="B23" s="60">
        <v>2113</v>
      </c>
      <c r="C23" s="120" t="s">
        <v>252</v>
      </c>
      <c r="D23" s="120" t="s">
        <v>252</v>
      </c>
      <c r="E23" s="120" t="s">
        <v>252</v>
      </c>
      <c r="F23" s="125">
        <f t="shared" si="0"/>
        <v>0</v>
      </c>
      <c r="G23" s="120" t="s">
        <v>252</v>
      </c>
      <c r="H23" s="120" t="s">
        <v>252</v>
      </c>
      <c r="I23" s="120" t="s">
        <v>252</v>
      </c>
      <c r="J23" s="120" t="s">
        <v>252</v>
      </c>
    </row>
    <row r="24" spans="1:11">
      <c r="A24" s="54" t="s">
        <v>90</v>
      </c>
      <c r="B24" s="60">
        <v>2114</v>
      </c>
      <c r="C24" s="120"/>
      <c r="D24" s="120"/>
      <c r="E24" s="120"/>
      <c r="F24" s="125">
        <f t="shared" si="0"/>
        <v>0</v>
      </c>
      <c r="G24" s="120"/>
      <c r="H24" s="120"/>
      <c r="I24" s="120"/>
      <c r="J24" s="120"/>
    </row>
    <row r="25" spans="1:11" ht="37.5">
      <c r="A25" s="54" t="s">
        <v>360</v>
      </c>
      <c r="B25" s="60">
        <v>2115</v>
      </c>
      <c r="C25" s="120"/>
      <c r="D25" s="120"/>
      <c r="E25" s="120"/>
      <c r="F25" s="125">
        <f t="shared" si="0"/>
        <v>0</v>
      </c>
      <c r="G25" s="120"/>
      <c r="H25" s="120"/>
      <c r="I25" s="120"/>
      <c r="J25" s="120"/>
    </row>
    <row r="26" spans="1:11">
      <c r="A26" s="54" t="s">
        <v>111</v>
      </c>
      <c r="B26" s="60">
        <v>2116</v>
      </c>
      <c r="C26" s="120"/>
      <c r="D26" s="120"/>
      <c r="E26" s="120"/>
      <c r="F26" s="125">
        <f t="shared" si="0"/>
        <v>0</v>
      </c>
      <c r="G26" s="120"/>
      <c r="H26" s="120"/>
      <c r="I26" s="120"/>
      <c r="J26" s="120"/>
    </row>
    <row r="27" spans="1:11">
      <c r="A27" s="54" t="s">
        <v>383</v>
      </c>
      <c r="B27" s="60">
        <v>2117</v>
      </c>
      <c r="C27" s="120"/>
      <c r="D27" s="120"/>
      <c r="E27" s="120"/>
      <c r="F27" s="125">
        <f t="shared" si="0"/>
        <v>0</v>
      </c>
      <c r="G27" s="120"/>
      <c r="H27" s="120"/>
      <c r="I27" s="120"/>
      <c r="J27" s="120"/>
    </row>
    <row r="28" spans="1:11">
      <c r="A28" s="54" t="s">
        <v>89</v>
      </c>
      <c r="B28" s="60">
        <v>2118</v>
      </c>
      <c r="C28" s="120"/>
      <c r="D28" s="120"/>
      <c r="E28" s="120"/>
      <c r="F28" s="125">
        <f t="shared" si="0"/>
        <v>0</v>
      </c>
      <c r="G28" s="120"/>
      <c r="H28" s="120"/>
      <c r="I28" s="120"/>
      <c r="J28" s="120"/>
    </row>
    <row r="29" spans="1:11" s="57" customFormat="1">
      <c r="A29" s="54" t="s">
        <v>364</v>
      </c>
      <c r="B29" s="60">
        <v>2119</v>
      </c>
      <c r="C29" s="149"/>
      <c r="D29" s="149"/>
      <c r="E29" s="149"/>
      <c r="F29" s="125">
        <f t="shared" si="0"/>
        <v>0</v>
      </c>
      <c r="G29" s="149"/>
      <c r="H29" s="149"/>
      <c r="I29" s="149"/>
      <c r="J29" s="149"/>
      <c r="K29" s="53"/>
    </row>
    <row r="30" spans="1:11" s="57" customFormat="1" ht="37.5">
      <c r="A30" s="68" t="s">
        <v>365</v>
      </c>
      <c r="B30" s="140">
        <v>2120</v>
      </c>
      <c r="C30" s="154">
        <f>SUM(C31:C34)</f>
        <v>0</v>
      </c>
      <c r="D30" s="154">
        <f>SUM(D31:D34)</f>
        <v>5023</v>
      </c>
      <c r="E30" s="154">
        <f>SUM(E31:E34)</f>
        <v>5023</v>
      </c>
      <c r="F30" s="158">
        <f>SUM(G30:J30)</f>
        <v>7182</v>
      </c>
      <c r="G30" s="154">
        <f>SUM(G31:G34)</f>
        <v>1837</v>
      </c>
      <c r="H30" s="154">
        <f>SUM(H31:H34)</f>
        <v>1844</v>
      </c>
      <c r="I30" s="154">
        <f>SUM(I31:I34)</f>
        <v>1724</v>
      </c>
      <c r="J30" s="154">
        <f>SUM(J31:J34)</f>
        <v>1777</v>
      </c>
      <c r="K30" s="53"/>
    </row>
    <row r="31" spans="1:11" s="57" customFormat="1">
      <c r="A31" s="54" t="s">
        <v>89</v>
      </c>
      <c r="B31" s="60">
        <v>2121</v>
      </c>
      <c r="C31" s="120"/>
      <c r="D31" s="120">
        <v>5023</v>
      </c>
      <c r="E31" s="120">
        <v>5023</v>
      </c>
      <c r="F31" s="125">
        <f t="shared" si="0"/>
        <v>7182</v>
      </c>
      <c r="G31" s="120">
        <v>1837</v>
      </c>
      <c r="H31" s="120">
        <v>1844</v>
      </c>
      <c r="I31" s="120">
        <v>1724</v>
      </c>
      <c r="J31" s="120">
        <v>1777</v>
      </c>
      <c r="K31" s="53"/>
    </row>
    <row r="32" spans="1:11" s="57" customFormat="1">
      <c r="A32" s="54" t="s">
        <v>371</v>
      </c>
      <c r="B32" s="60">
        <v>2122</v>
      </c>
      <c r="C32" s="120"/>
      <c r="D32" s="120"/>
      <c r="E32" s="120"/>
      <c r="F32" s="125">
        <f t="shared" si="0"/>
        <v>0</v>
      </c>
      <c r="G32" s="120"/>
      <c r="H32" s="120"/>
      <c r="I32" s="120"/>
      <c r="J32" s="120"/>
      <c r="K32" s="53"/>
    </row>
    <row r="33" spans="1:11" s="57" customFormat="1">
      <c r="A33" s="54" t="s">
        <v>372</v>
      </c>
      <c r="B33" s="60">
        <v>2123</v>
      </c>
      <c r="C33" s="120"/>
      <c r="D33" s="120"/>
      <c r="E33" s="120"/>
      <c r="F33" s="125">
        <f t="shared" si="0"/>
        <v>0</v>
      </c>
      <c r="G33" s="120"/>
      <c r="H33" s="120"/>
      <c r="I33" s="120"/>
      <c r="J33" s="120"/>
      <c r="K33" s="53"/>
    </row>
    <row r="34" spans="1:11" s="57" customFormat="1">
      <c r="A34" s="54" t="s">
        <v>364</v>
      </c>
      <c r="B34" s="60">
        <v>2124</v>
      </c>
      <c r="C34" s="120"/>
      <c r="D34" s="120"/>
      <c r="E34" s="120"/>
      <c r="F34" s="125">
        <f t="shared" si="0"/>
        <v>0</v>
      </c>
      <c r="G34" s="120"/>
      <c r="H34" s="120"/>
      <c r="I34" s="120"/>
      <c r="J34" s="120"/>
      <c r="K34" s="53"/>
    </row>
    <row r="35" spans="1:11" s="57" customFormat="1" ht="37.5">
      <c r="A35" s="68" t="s">
        <v>359</v>
      </c>
      <c r="B35" s="140">
        <v>2130</v>
      </c>
      <c r="C35" s="154">
        <f>SUM(C36:C39)</f>
        <v>0</v>
      </c>
      <c r="D35" s="154">
        <f>SUM(D36:D39)</f>
        <v>6558</v>
      </c>
      <c r="E35" s="154">
        <f>SUM(E36:E39)</f>
        <v>6558</v>
      </c>
      <c r="F35" s="158">
        <f t="shared" si="0"/>
        <v>9378</v>
      </c>
      <c r="G35" s="154">
        <f>SUM(G36:G39)</f>
        <v>2399</v>
      </c>
      <c r="H35" s="154">
        <f>SUM(H36:H39)</f>
        <v>2408</v>
      </c>
      <c r="I35" s="154">
        <f>SUM(I36:I39)</f>
        <v>2250</v>
      </c>
      <c r="J35" s="154">
        <f>SUM(J36:J39)</f>
        <v>2321</v>
      </c>
      <c r="K35" s="53"/>
    </row>
    <row r="36" spans="1:11" ht="57" customHeight="1">
      <c r="A36" s="54" t="s">
        <v>384</v>
      </c>
      <c r="B36" s="60">
        <v>2131</v>
      </c>
      <c r="C36" s="120"/>
      <c r="D36" s="120"/>
      <c r="E36" s="120"/>
      <c r="F36" s="125">
        <f t="shared" si="0"/>
        <v>0</v>
      </c>
      <c r="G36" s="120"/>
      <c r="H36" s="120"/>
      <c r="I36" s="120"/>
      <c r="J36" s="120"/>
    </row>
    <row r="37" spans="1:11" ht="20.100000000000001" customHeight="1">
      <c r="A37" s="54" t="s">
        <v>366</v>
      </c>
      <c r="B37" s="60">
        <v>2132</v>
      </c>
      <c r="C37" s="120"/>
      <c r="D37" s="120"/>
      <c r="E37" s="120"/>
      <c r="F37" s="125">
        <f t="shared" si="0"/>
        <v>0</v>
      </c>
      <c r="G37" s="120"/>
      <c r="H37" s="120"/>
      <c r="I37" s="120"/>
      <c r="J37" s="120"/>
    </row>
    <row r="38" spans="1:11" ht="20.100000000000001" customHeight="1">
      <c r="A38" s="54" t="s">
        <v>367</v>
      </c>
      <c r="B38" s="60">
        <v>2133</v>
      </c>
      <c r="C38" s="120"/>
      <c r="D38" s="120">
        <v>6139</v>
      </c>
      <c r="E38" s="120">
        <v>6139</v>
      </c>
      <c r="F38" s="125">
        <f t="shared" si="0"/>
        <v>8779</v>
      </c>
      <c r="G38" s="120">
        <v>2246</v>
      </c>
      <c r="H38" s="120">
        <v>2254</v>
      </c>
      <c r="I38" s="120">
        <v>2106</v>
      </c>
      <c r="J38" s="120">
        <v>2173</v>
      </c>
    </row>
    <row r="39" spans="1:11" ht="20.100000000000001" customHeight="1">
      <c r="A39" s="54" t="s">
        <v>368</v>
      </c>
      <c r="B39" s="60">
        <v>2134</v>
      </c>
      <c r="C39" s="120"/>
      <c r="D39" s="120">
        <v>419</v>
      </c>
      <c r="E39" s="120">
        <v>419</v>
      </c>
      <c r="F39" s="125">
        <f t="shared" si="0"/>
        <v>599</v>
      </c>
      <c r="G39" s="120">
        <v>153</v>
      </c>
      <c r="H39" s="120">
        <v>154</v>
      </c>
      <c r="I39" s="120">
        <v>144</v>
      </c>
      <c r="J39" s="120">
        <v>148</v>
      </c>
    </row>
    <row r="40" spans="1:11" s="55" customFormat="1">
      <c r="A40" s="68" t="s">
        <v>369</v>
      </c>
      <c r="B40" s="140">
        <v>2140</v>
      </c>
      <c r="C40" s="154">
        <f>SUM(C41,C42)</f>
        <v>0</v>
      </c>
      <c r="D40" s="154">
        <f>SUM(D41,D42)</f>
        <v>0</v>
      </c>
      <c r="E40" s="154">
        <f>SUM(E41,E42)</f>
        <v>0</v>
      </c>
      <c r="F40" s="158">
        <f>SUM(G40:J40)</f>
        <v>0</v>
      </c>
      <c r="G40" s="154">
        <f>SUM(G41,G42)</f>
        <v>0</v>
      </c>
      <c r="H40" s="154">
        <f>SUM(H41,H42)</f>
        <v>0</v>
      </c>
      <c r="I40" s="154">
        <f>SUM(I41,I42)</f>
        <v>0</v>
      </c>
      <c r="J40" s="154">
        <f>SUM(J41,J42)</f>
        <v>0</v>
      </c>
    </row>
    <row r="41" spans="1:11" ht="42.75" customHeight="1">
      <c r="A41" s="54" t="s">
        <v>305</v>
      </c>
      <c r="B41" s="60">
        <v>2141</v>
      </c>
      <c r="C41" s="120"/>
      <c r="D41" s="120"/>
      <c r="E41" s="120"/>
      <c r="F41" s="125">
        <f t="shared" si="0"/>
        <v>0</v>
      </c>
      <c r="G41" s="120"/>
      <c r="H41" s="120"/>
      <c r="I41" s="120"/>
      <c r="J41" s="120"/>
    </row>
    <row r="42" spans="1:11" ht="20.100000000000001" customHeight="1">
      <c r="A42" s="54" t="s">
        <v>370</v>
      </c>
      <c r="B42" s="60">
        <v>2142</v>
      </c>
      <c r="C42" s="120"/>
      <c r="D42" s="120"/>
      <c r="E42" s="120"/>
      <c r="F42" s="125">
        <f t="shared" si="0"/>
        <v>0</v>
      </c>
      <c r="G42" s="120"/>
      <c r="H42" s="120"/>
      <c r="I42" s="120"/>
      <c r="J42" s="120"/>
    </row>
    <row r="43" spans="1:11" s="55" customFormat="1" ht="27.75" customHeight="1">
      <c r="A43" s="68" t="s">
        <v>358</v>
      </c>
      <c r="B43" s="140">
        <v>2200</v>
      </c>
      <c r="C43" s="154">
        <f>SUM(C20,C30,C35,C40)</f>
        <v>0</v>
      </c>
      <c r="D43" s="154">
        <f t="shared" ref="D43:J43" si="1">SUM(D20,D30,D35,D40)</f>
        <v>11581</v>
      </c>
      <c r="E43" s="154">
        <f t="shared" si="1"/>
        <v>11581</v>
      </c>
      <c r="F43" s="158">
        <f t="shared" si="0"/>
        <v>16560</v>
      </c>
      <c r="G43" s="154">
        <f t="shared" si="1"/>
        <v>4236</v>
      </c>
      <c r="H43" s="154">
        <f t="shared" si="1"/>
        <v>4252</v>
      </c>
      <c r="I43" s="154">
        <f t="shared" si="1"/>
        <v>3974</v>
      </c>
      <c r="J43" s="154">
        <f t="shared" si="1"/>
        <v>4098</v>
      </c>
      <c r="K43" s="53"/>
    </row>
    <row r="44" spans="1:11" s="55" customFormat="1" ht="20.100000000000001" customHeight="1">
      <c r="A44" s="81"/>
      <c r="B44" s="56"/>
      <c r="C44" s="79"/>
      <c r="D44" s="80"/>
      <c r="E44" s="80"/>
      <c r="F44" s="79"/>
      <c r="G44" s="80"/>
      <c r="H44" s="80"/>
      <c r="I44" s="80"/>
      <c r="J44" s="80"/>
    </row>
    <row r="45" spans="1:11" s="55" customFormat="1" ht="20.100000000000001" customHeight="1">
      <c r="A45" s="81"/>
      <c r="B45" s="56"/>
      <c r="C45" s="79"/>
      <c r="D45" s="80"/>
      <c r="E45" s="80"/>
      <c r="F45" s="79"/>
      <c r="G45" s="80"/>
      <c r="H45" s="80"/>
      <c r="I45" s="80"/>
      <c r="J45" s="80"/>
    </row>
    <row r="46" spans="1:11" s="55" customFormat="1" ht="20.100000000000001" customHeight="1">
      <c r="A46" s="81"/>
      <c r="B46" s="56"/>
      <c r="C46" s="79"/>
      <c r="D46" s="80"/>
      <c r="E46" s="80"/>
      <c r="F46" s="79"/>
      <c r="G46" s="80"/>
      <c r="H46" s="80"/>
      <c r="I46" s="80"/>
      <c r="J46" s="80"/>
    </row>
    <row r="47" spans="1:11" s="3" customFormat="1" ht="20.100000000000001" customHeight="1">
      <c r="A47" s="67" t="s">
        <v>221</v>
      </c>
      <c r="B47" s="1"/>
      <c r="C47" s="218" t="s">
        <v>112</v>
      </c>
      <c r="D47" s="221"/>
      <c r="E47" s="221"/>
      <c r="F47" s="221"/>
      <c r="G47" s="16"/>
      <c r="H47" s="219" t="s">
        <v>136</v>
      </c>
      <c r="I47" s="219"/>
      <c r="J47" s="219"/>
    </row>
    <row r="48" spans="1:11" s="2" customFormat="1" ht="20.100000000000001" customHeight="1">
      <c r="A48" s="86" t="s">
        <v>222</v>
      </c>
      <c r="B48" s="3"/>
      <c r="C48" s="198" t="s">
        <v>220</v>
      </c>
      <c r="D48" s="198"/>
      <c r="E48" s="198"/>
      <c r="F48" s="198"/>
      <c r="G48" s="31"/>
      <c r="H48" s="200" t="s">
        <v>107</v>
      </c>
      <c r="I48" s="200"/>
      <c r="J48" s="200"/>
    </row>
    <row r="49" spans="1:12" s="56" customFormat="1">
      <c r="A49" s="71"/>
      <c r="F49" s="53"/>
      <c r="G49" s="53"/>
      <c r="H49" s="53"/>
      <c r="I49" s="53"/>
      <c r="J49" s="53"/>
      <c r="K49" s="53"/>
      <c r="L49" s="53"/>
    </row>
    <row r="50" spans="1:12" s="56" customFormat="1">
      <c r="A50" s="71"/>
      <c r="F50" s="53"/>
      <c r="G50" s="53"/>
      <c r="H50" s="53"/>
      <c r="I50" s="53"/>
      <c r="J50" s="53"/>
      <c r="K50" s="53"/>
      <c r="L50" s="53"/>
    </row>
    <row r="51" spans="1:12" s="56" customFormat="1">
      <c r="A51" s="71"/>
      <c r="F51" s="53"/>
      <c r="G51" s="53"/>
      <c r="H51" s="53"/>
      <c r="I51" s="53"/>
      <c r="J51" s="53"/>
      <c r="K51" s="53"/>
      <c r="L51" s="53"/>
    </row>
    <row r="52" spans="1:12" s="56" customFormat="1">
      <c r="A52" s="71"/>
      <c r="F52" s="53"/>
      <c r="G52" s="53"/>
      <c r="H52" s="53"/>
      <c r="I52" s="53"/>
      <c r="J52" s="53"/>
      <c r="K52" s="53"/>
      <c r="L52" s="53"/>
    </row>
    <row r="53" spans="1:12" s="56" customFormat="1">
      <c r="A53" s="71"/>
      <c r="F53" s="53"/>
      <c r="G53" s="53"/>
      <c r="H53" s="53"/>
      <c r="I53" s="53"/>
      <c r="J53" s="53"/>
      <c r="K53" s="53"/>
      <c r="L53" s="53"/>
    </row>
    <row r="54" spans="1:12" s="56" customFormat="1">
      <c r="A54" s="71"/>
      <c r="F54" s="53"/>
      <c r="G54" s="53"/>
      <c r="H54" s="53"/>
      <c r="I54" s="53"/>
      <c r="J54" s="53"/>
      <c r="K54" s="53"/>
      <c r="L54" s="53"/>
    </row>
    <row r="55" spans="1:12" s="56" customFormat="1">
      <c r="A55" s="71"/>
      <c r="F55" s="53"/>
      <c r="G55" s="53"/>
      <c r="H55" s="53"/>
      <c r="I55" s="53"/>
      <c r="J55" s="53"/>
      <c r="K55" s="53"/>
      <c r="L55" s="53"/>
    </row>
    <row r="56" spans="1:12" s="56" customFormat="1">
      <c r="A56" s="71"/>
      <c r="F56" s="53"/>
      <c r="G56" s="53"/>
      <c r="H56" s="53"/>
      <c r="I56" s="53"/>
      <c r="J56" s="53"/>
      <c r="K56" s="53"/>
      <c r="L56" s="53"/>
    </row>
    <row r="57" spans="1:12" s="56" customFormat="1">
      <c r="A57" s="71"/>
      <c r="F57" s="53"/>
      <c r="G57" s="53"/>
      <c r="H57" s="53"/>
      <c r="I57" s="53"/>
      <c r="J57" s="53"/>
      <c r="K57" s="53"/>
      <c r="L57" s="53"/>
    </row>
    <row r="58" spans="1:12" s="56" customFormat="1">
      <c r="A58" s="71"/>
      <c r="F58" s="53"/>
      <c r="G58" s="53"/>
      <c r="H58" s="53"/>
      <c r="I58" s="53"/>
      <c r="J58" s="53"/>
      <c r="K58" s="53"/>
      <c r="L58" s="53"/>
    </row>
    <row r="59" spans="1:12" s="56" customFormat="1">
      <c r="A59" s="71"/>
      <c r="F59" s="53"/>
      <c r="G59" s="53"/>
      <c r="H59" s="53"/>
      <c r="I59" s="53"/>
      <c r="J59" s="53"/>
      <c r="K59" s="53"/>
      <c r="L59" s="53"/>
    </row>
    <row r="60" spans="1:12" s="56" customFormat="1">
      <c r="A60" s="71"/>
      <c r="F60" s="53"/>
      <c r="G60" s="53"/>
      <c r="H60" s="53"/>
      <c r="I60" s="53"/>
      <c r="J60" s="53"/>
      <c r="K60" s="53"/>
      <c r="L60" s="53"/>
    </row>
    <row r="61" spans="1:12" s="56" customFormat="1">
      <c r="A61" s="71"/>
      <c r="F61" s="53"/>
      <c r="G61" s="53"/>
      <c r="H61" s="53"/>
      <c r="I61" s="53"/>
      <c r="J61" s="53"/>
      <c r="K61" s="53"/>
      <c r="L61" s="53"/>
    </row>
    <row r="62" spans="1:12" s="56" customFormat="1">
      <c r="A62" s="71"/>
      <c r="F62" s="53"/>
      <c r="G62" s="53"/>
      <c r="H62" s="53"/>
      <c r="I62" s="53"/>
      <c r="J62" s="53"/>
      <c r="K62" s="53"/>
      <c r="L62" s="53"/>
    </row>
    <row r="63" spans="1:12" s="56" customFormat="1">
      <c r="A63" s="71"/>
      <c r="F63" s="53"/>
      <c r="G63" s="53"/>
      <c r="H63" s="53"/>
      <c r="I63" s="53"/>
      <c r="J63" s="53"/>
      <c r="K63" s="53"/>
      <c r="L63" s="53"/>
    </row>
    <row r="64" spans="1:12" s="56" customFormat="1">
      <c r="A64" s="71"/>
      <c r="F64" s="53"/>
      <c r="G64" s="53"/>
      <c r="H64" s="53"/>
      <c r="I64" s="53"/>
      <c r="J64" s="53"/>
      <c r="K64" s="53"/>
      <c r="L64" s="53"/>
    </row>
    <row r="65" spans="1:12" s="56" customFormat="1">
      <c r="A65" s="71"/>
      <c r="F65" s="53"/>
      <c r="G65" s="53"/>
      <c r="H65" s="53"/>
      <c r="I65" s="53"/>
      <c r="J65" s="53"/>
      <c r="K65" s="53"/>
      <c r="L65" s="53"/>
    </row>
    <row r="66" spans="1:12" s="56" customFormat="1">
      <c r="A66" s="71"/>
      <c r="F66" s="53"/>
      <c r="G66" s="53"/>
      <c r="H66" s="53"/>
      <c r="I66" s="53"/>
      <c r="J66" s="53"/>
      <c r="K66" s="53"/>
      <c r="L66" s="53"/>
    </row>
    <row r="67" spans="1:12" s="56" customFormat="1">
      <c r="A67" s="71"/>
      <c r="F67" s="53"/>
      <c r="G67" s="53"/>
      <c r="H67" s="53"/>
      <c r="I67" s="53"/>
      <c r="J67" s="53"/>
      <c r="K67" s="53"/>
      <c r="L67" s="53"/>
    </row>
    <row r="68" spans="1:12" s="56" customFormat="1">
      <c r="A68" s="71"/>
      <c r="F68" s="53"/>
      <c r="G68" s="53"/>
      <c r="H68" s="53"/>
      <c r="I68" s="53"/>
      <c r="J68" s="53"/>
      <c r="K68" s="53"/>
      <c r="L68" s="53"/>
    </row>
    <row r="69" spans="1:12" s="56" customFormat="1">
      <c r="A69" s="71"/>
      <c r="F69" s="53"/>
      <c r="G69" s="53"/>
      <c r="H69" s="53"/>
      <c r="I69" s="53"/>
      <c r="J69" s="53"/>
      <c r="K69" s="53"/>
      <c r="L69" s="53"/>
    </row>
    <row r="70" spans="1:12" s="56" customFormat="1">
      <c r="A70" s="71"/>
      <c r="F70" s="53"/>
      <c r="G70" s="53"/>
      <c r="H70" s="53"/>
      <c r="I70" s="53"/>
      <c r="J70" s="53"/>
      <c r="K70" s="53"/>
      <c r="L70" s="53"/>
    </row>
    <row r="71" spans="1:12" s="56" customFormat="1">
      <c r="A71" s="71"/>
      <c r="F71" s="53"/>
      <c r="G71" s="53"/>
      <c r="H71" s="53"/>
      <c r="I71" s="53"/>
      <c r="J71" s="53"/>
      <c r="K71" s="53"/>
      <c r="L71" s="53"/>
    </row>
    <row r="72" spans="1:12" s="56" customFormat="1">
      <c r="A72" s="71"/>
      <c r="F72" s="53"/>
      <c r="G72" s="53"/>
      <c r="H72" s="53"/>
      <c r="I72" s="53"/>
      <c r="J72" s="53"/>
      <c r="K72" s="53"/>
      <c r="L72" s="53"/>
    </row>
    <row r="73" spans="1:12" s="56" customFormat="1">
      <c r="A73" s="71"/>
      <c r="F73" s="53"/>
      <c r="G73" s="53"/>
      <c r="H73" s="53"/>
      <c r="I73" s="53"/>
      <c r="J73" s="53"/>
      <c r="K73" s="53"/>
      <c r="L73" s="53"/>
    </row>
    <row r="74" spans="1:12" s="56" customFormat="1">
      <c r="A74" s="71"/>
      <c r="F74" s="53"/>
      <c r="G74" s="53"/>
      <c r="H74" s="53"/>
      <c r="I74" s="53"/>
      <c r="J74" s="53"/>
      <c r="K74" s="53"/>
      <c r="L74" s="53"/>
    </row>
    <row r="75" spans="1:12" s="56" customFormat="1">
      <c r="A75" s="71"/>
      <c r="F75" s="53"/>
      <c r="G75" s="53"/>
      <c r="H75" s="53"/>
      <c r="I75" s="53"/>
      <c r="J75" s="53"/>
      <c r="K75" s="53"/>
      <c r="L75" s="53"/>
    </row>
    <row r="76" spans="1:12" s="56" customFormat="1">
      <c r="A76" s="71"/>
      <c r="F76" s="53"/>
      <c r="G76" s="53"/>
      <c r="H76" s="53"/>
      <c r="I76" s="53"/>
      <c r="J76" s="53"/>
      <c r="K76" s="53"/>
      <c r="L76" s="53"/>
    </row>
    <row r="77" spans="1:12" s="56" customFormat="1">
      <c r="A77" s="71"/>
      <c r="F77" s="53"/>
      <c r="G77" s="53"/>
      <c r="H77" s="53"/>
      <c r="I77" s="53"/>
      <c r="J77" s="53"/>
      <c r="K77" s="53"/>
      <c r="L77" s="53"/>
    </row>
    <row r="78" spans="1:12" s="56" customFormat="1">
      <c r="A78" s="71"/>
      <c r="F78" s="53"/>
      <c r="G78" s="53"/>
      <c r="H78" s="53"/>
      <c r="I78" s="53"/>
      <c r="J78" s="53"/>
      <c r="K78" s="53"/>
      <c r="L78" s="53"/>
    </row>
    <row r="79" spans="1:12" s="56" customFormat="1">
      <c r="A79" s="71"/>
      <c r="F79" s="53"/>
      <c r="G79" s="53"/>
      <c r="H79" s="53"/>
      <c r="I79" s="53"/>
      <c r="J79" s="53"/>
      <c r="K79" s="53"/>
      <c r="L79" s="53"/>
    </row>
    <row r="80" spans="1:12" s="56" customFormat="1">
      <c r="A80" s="71"/>
      <c r="F80" s="53"/>
      <c r="G80" s="53"/>
      <c r="H80" s="53"/>
      <c r="I80" s="53"/>
      <c r="J80" s="53"/>
      <c r="K80" s="53"/>
      <c r="L80" s="53"/>
    </row>
    <row r="81" spans="1:12" s="56" customFormat="1">
      <c r="A81" s="71"/>
      <c r="F81" s="53"/>
      <c r="G81" s="53"/>
      <c r="H81" s="53"/>
      <c r="I81" s="53"/>
      <c r="J81" s="53"/>
      <c r="K81" s="53"/>
      <c r="L81" s="53"/>
    </row>
    <row r="82" spans="1:12" s="56" customFormat="1">
      <c r="A82" s="71"/>
      <c r="F82" s="53"/>
      <c r="G82" s="53"/>
      <c r="H82" s="53"/>
      <c r="I82" s="53"/>
      <c r="J82" s="53"/>
      <c r="K82" s="53"/>
      <c r="L82" s="53"/>
    </row>
    <row r="83" spans="1:12" s="56" customFormat="1">
      <c r="A83" s="71"/>
      <c r="F83" s="53"/>
      <c r="G83" s="53"/>
      <c r="H83" s="53"/>
      <c r="I83" s="53"/>
      <c r="J83" s="53"/>
      <c r="K83" s="53"/>
      <c r="L83" s="53"/>
    </row>
    <row r="84" spans="1:12" s="56" customFormat="1">
      <c r="A84" s="71"/>
      <c r="F84" s="53"/>
      <c r="G84" s="53"/>
      <c r="H84" s="53"/>
      <c r="I84" s="53"/>
      <c r="J84" s="53"/>
      <c r="K84" s="53"/>
      <c r="L84" s="53"/>
    </row>
    <row r="85" spans="1:12" s="56" customFormat="1">
      <c r="A85" s="71"/>
      <c r="F85" s="53"/>
      <c r="G85" s="53"/>
      <c r="H85" s="53"/>
      <c r="I85" s="53"/>
      <c r="J85" s="53"/>
      <c r="K85" s="53"/>
      <c r="L85" s="53"/>
    </row>
    <row r="86" spans="1:12" s="56" customFormat="1">
      <c r="A86" s="71"/>
      <c r="F86" s="53"/>
      <c r="G86" s="53"/>
      <c r="H86" s="53"/>
      <c r="I86" s="53"/>
      <c r="J86" s="53"/>
      <c r="K86" s="53"/>
      <c r="L86" s="53"/>
    </row>
    <row r="87" spans="1:12" s="56" customFormat="1">
      <c r="A87" s="71"/>
      <c r="F87" s="53"/>
      <c r="G87" s="53"/>
      <c r="H87" s="53"/>
      <c r="I87" s="53"/>
      <c r="J87" s="53"/>
      <c r="K87" s="53"/>
      <c r="L87" s="53"/>
    </row>
    <row r="88" spans="1:12" s="56" customFormat="1">
      <c r="A88" s="71"/>
      <c r="F88" s="53"/>
      <c r="G88" s="53"/>
      <c r="H88" s="53"/>
      <c r="I88" s="53"/>
      <c r="J88" s="53"/>
      <c r="K88" s="53"/>
      <c r="L88" s="53"/>
    </row>
    <row r="89" spans="1:12" s="56" customFormat="1">
      <c r="A89" s="71"/>
      <c r="F89" s="53"/>
      <c r="G89" s="53"/>
      <c r="H89" s="53"/>
      <c r="I89" s="53"/>
      <c r="J89" s="53"/>
      <c r="K89" s="53"/>
      <c r="L89" s="53"/>
    </row>
    <row r="90" spans="1:12" s="56" customFormat="1">
      <c r="A90" s="71"/>
      <c r="F90" s="53"/>
      <c r="G90" s="53"/>
      <c r="H90" s="53"/>
      <c r="I90" s="53"/>
      <c r="J90" s="53"/>
      <c r="K90" s="53"/>
      <c r="L90" s="53"/>
    </row>
    <row r="91" spans="1:12" s="56" customFormat="1">
      <c r="A91" s="71"/>
      <c r="F91" s="53"/>
      <c r="G91" s="53"/>
      <c r="H91" s="53"/>
      <c r="I91" s="53"/>
      <c r="J91" s="53"/>
      <c r="K91" s="53"/>
      <c r="L91" s="53"/>
    </row>
    <row r="92" spans="1:12" s="56" customFormat="1">
      <c r="A92" s="71"/>
      <c r="F92" s="53"/>
      <c r="G92" s="53"/>
      <c r="H92" s="53"/>
      <c r="I92" s="53"/>
      <c r="J92" s="53"/>
      <c r="K92" s="53"/>
      <c r="L92" s="53"/>
    </row>
    <row r="93" spans="1:12" s="56" customFormat="1">
      <c r="A93" s="71"/>
      <c r="F93" s="53"/>
      <c r="G93" s="53"/>
      <c r="H93" s="53"/>
      <c r="I93" s="53"/>
      <c r="J93" s="53"/>
      <c r="K93" s="53"/>
      <c r="L93" s="53"/>
    </row>
    <row r="94" spans="1:12" s="56" customFormat="1">
      <c r="A94" s="71"/>
      <c r="F94" s="53"/>
      <c r="G94" s="53"/>
      <c r="H94" s="53"/>
      <c r="I94" s="53"/>
      <c r="J94" s="53"/>
      <c r="K94" s="53"/>
      <c r="L94" s="53"/>
    </row>
    <row r="95" spans="1:12" s="56" customFormat="1">
      <c r="A95" s="71"/>
      <c r="F95" s="53"/>
      <c r="G95" s="53"/>
      <c r="H95" s="53"/>
      <c r="I95" s="53"/>
      <c r="J95" s="53"/>
      <c r="K95" s="53"/>
      <c r="L95" s="53"/>
    </row>
    <row r="96" spans="1:12" s="56" customFormat="1">
      <c r="A96" s="71"/>
      <c r="F96" s="53"/>
      <c r="G96" s="53"/>
      <c r="H96" s="53"/>
      <c r="I96" s="53"/>
      <c r="J96" s="53"/>
      <c r="K96" s="53"/>
      <c r="L96" s="53"/>
    </row>
    <row r="97" spans="1:12" s="56" customFormat="1">
      <c r="A97" s="71"/>
      <c r="F97" s="53"/>
      <c r="G97" s="53"/>
      <c r="H97" s="53"/>
      <c r="I97" s="53"/>
      <c r="J97" s="53"/>
      <c r="K97" s="53"/>
      <c r="L97" s="53"/>
    </row>
    <row r="98" spans="1:12" s="56" customFormat="1">
      <c r="A98" s="71"/>
      <c r="F98" s="53"/>
      <c r="G98" s="53"/>
      <c r="H98" s="53"/>
      <c r="I98" s="53"/>
      <c r="J98" s="53"/>
      <c r="K98" s="53"/>
      <c r="L98" s="53"/>
    </row>
    <row r="99" spans="1:12" s="56" customFormat="1">
      <c r="A99" s="71"/>
      <c r="F99" s="53"/>
      <c r="G99" s="53"/>
      <c r="H99" s="53"/>
      <c r="I99" s="53"/>
      <c r="J99" s="53"/>
      <c r="K99" s="53"/>
      <c r="L99" s="53"/>
    </row>
    <row r="100" spans="1:12" s="56" customFormat="1">
      <c r="A100" s="71"/>
      <c r="F100" s="53"/>
      <c r="G100" s="53"/>
      <c r="H100" s="53"/>
      <c r="I100" s="53"/>
      <c r="J100" s="53"/>
      <c r="K100" s="53"/>
      <c r="L100" s="53"/>
    </row>
    <row r="101" spans="1:12" s="56" customFormat="1">
      <c r="A101" s="71"/>
      <c r="F101" s="53"/>
      <c r="G101" s="53"/>
      <c r="H101" s="53"/>
      <c r="I101" s="53"/>
      <c r="J101" s="53"/>
      <c r="K101" s="53"/>
      <c r="L101" s="53"/>
    </row>
    <row r="102" spans="1:12" s="56" customFormat="1">
      <c r="A102" s="71"/>
      <c r="F102" s="53"/>
      <c r="G102" s="53"/>
      <c r="H102" s="53"/>
      <c r="I102" s="53"/>
      <c r="J102" s="53"/>
      <c r="K102" s="53"/>
      <c r="L102" s="53"/>
    </row>
    <row r="103" spans="1:12" s="56" customFormat="1">
      <c r="A103" s="71"/>
      <c r="F103" s="53"/>
      <c r="G103" s="53"/>
      <c r="H103" s="53"/>
      <c r="I103" s="53"/>
      <c r="J103" s="53"/>
      <c r="K103" s="53"/>
      <c r="L103" s="53"/>
    </row>
    <row r="104" spans="1:12" s="56" customFormat="1">
      <c r="A104" s="71"/>
      <c r="F104" s="53"/>
      <c r="G104" s="53"/>
      <c r="H104" s="53"/>
      <c r="I104" s="53"/>
      <c r="J104" s="53"/>
      <c r="K104" s="53"/>
      <c r="L104" s="53"/>
    </row>
    <row r="105" spans="1:12" s="56" customFormat="1">
      <c r="A105" s="71"/>
      <c r="F105" s="53"/>
      <c r="G105" s="53"/>
      <c r="H105" s="53"/>
      <c r="I105" s="53"/>
      <c r="J105" s="53"/>
      <c r="K105" s="53"/>
      <c r="L105" s="53"/>
    </row>
    <row r="106" spans="1:12" s="56" customFormat="1">
      <c r="A106" s="71"/>
      <c r="F106" s="53"/>
      <c r="G106" s="53"/>
      <c r="H106" s="53"/>
      <c r="I106" s="53"/>
      <c r="J106" s="53"/>
      <c r="K106" s="53"/>
      <c r="L106" s="53"/>
    </row>
    <row r="107" spans="1:12" s="56" customFormat="1">
      <c r="A107" s="71"/>
      <c r="F107" s="53"/>
      <c r="G107" s="53"/>
      <c r="H107" s="53"/>
      <c r="I107" s="53"/>
      <c r="J107" s="53"/>
      <c r="K107" s="53"/>
      <c r="L107" s="53"/>
    </row>
    <row r="108" spans="1:12" s="56" customFormat="1">
      <c r="A108" s="71"/>
      <c r="F108" s="53"/>
      <c r="G108" s="53"/>
      <c r="H108" s="53"/>
      <c r="I108" s="53"/>
      <c r="J108" s="53"/>
      <c r="K108" s="53"/>
      <c r="L108" s="53"/>
    </row>
    <row r="109" spans="1:12" s="56" customFormat="1">
      <c r="A109" s="71"/>
      <c r="F109" s="53"/>
      <c r="G109" s="53"/>
      <c r="H109" s="53"/>
      <c r="I109" s="53"/>
      <c r="J109" s="53"/>
      <c r="K109" s="53"/>
      <c r="L109" s="53"/>
    </row>
    <row r="110" spans="1:12" s="56" customFormat="1">
      <c r="A110" s="71"/>
      <c r="F110" s="53"/>
      <c r="G110" s="53"/>
      <c r="H110" s="53"/>
      <c r="I110" s="53"/>
      <c r="J110" s="53"/>
      <c r="K110" s="53"/>
      <c r="L110" s="53"/>
    </row>
    <row r="111" spans="1:12" s="56" customFormat="1">
      <c r="A111" s="71"/>
      <c r="F111" s="53"/>
      <c r="G111" s="53"/>
      <c r="H111" s="53"/>
      <c r="I111" s="53"/>
      <c r="J111" s="53"/>
      <c r="K111" s="53"/>
      <c r="L111" s="53"/>
    </row>
    <row r="112" spans="1:12" s="56" customFormat="1">
      <c r="A112" s="71"/>
      <c r="F112" s="53"/>
      <c r="G112" s="53"/>
      <c r="H112" s="53"/>
      <c r="I112" s="53"/>
      <c r="J112" s="53"/>
      <c r="K112" s="53"/>
      <c r="L112" s="53"/>
    </row>
    <row r="113" spans="1:12" s="56" customFormat="1">
      <c r="A113" s="71"/>
      <c r="F113" s="53"/>
      <c r="G113" s="53"/>
      <c r="H113" s="53"/>
      <c r="I113" s="53"/>
      <c r="J113" s="53"/>
      <c r="K113" s="53"/>
      <c r="L113" s="53"/>
    </row>
    <row r="114" spans="1:12" s="56" customFormat="1">
      <c r="A114" s="71"/>
      <c r="F114" s="53"/>
      <c r="G114" s="53"/>
      <c r="H114" s="53"/>
      <c r="I114" s="53"/>
      <c r="J114" s="53"/>
      <c r="K114" s="53"/>
      <c r="L114" s="53"/>
    </row>
    <row r="115" spans="1:12" s="56" customFormat="1">
      <c r="A115" s="71"/>
      <c r="F115" s="53"/>
      <c r="G115" s="53"/>
      <c r="H115" s="53"/>
      <c r="I115" s="53"/>
      <c r="J115" s="53"/>
      <c r="K115" s="53"/>
      <c r="L115" s="53"/>
    </row>
    <row r="116" spans="1:12" s="56" customFormat="1">
      <c r="A116" s="71"/>
      <c r="F116" s="53"/>
      <c r="G116" s="53"/>
      <c r="H116" s="53"/>
      <c r="I116" s="53"/>
      <c r="J116" s="53"/>
      <c r="K116" s="53"/>
      <c r="L116" s="53"/>
    </row>
    <row r="117" spans="1:12" s="56" customFormat="1">
      <c r="A117" s="71"/>
      <c r="F117" s="53"/>
      <c r="G117" s="53"/>
      <c r="H117" s="53"/>
      <c r="I117" s="53"/>
      <c r="J117" s="53"/>
      <c r="K117" s="53"/>
      <c r="L117" s="53"/>
    </row>
    <row r="118" spans="1:12" s="56" customFormat="1">
      <c r="A118" s="71"/>
      <c r="F118" s="53"/>
      <c r="G118" s="53"/>
      <c r="H118" s="53"/>
      <c r="I118" s="53"/>
      <c r="J118" s="53"/>
      <c r="K118" s="53"/>
      <c r="L118" s="53"/>
    </row>
    <row r="119" spans="1:12" s="56" customFormat="1">
      <c r="A119" s="71"/>
      <c r="F119" s="53"/>
      <c r="G119" s="53"/>
      <c r="H119" s="53"/>
      <c r="I119" s="53"/>
      <c r="J119" s="53"/>
      <c r="K119" s="53"/>
      <c r="L119" s="53"/>
    </row>
    <row r="120" spans="1:12" s="56" customFormat="1">
      <c r="A120" s="71"/>
      <c r="F120" s="53"/>
      <c r="G120" s="53"/>
      <c r="H120" s="53"/>
      <c r="I120" s="53"/>
      <c r="J120" s="53"/>
      <c r="K120" s="53"/>
      <c r="L120" s="53"/>
    </row>
    <row r="121" spans="1:12" s="56" customFormat="1">
      <c r="A121" s="71"/>
      <c r="F121" s="53"/>
      <c r="G121" s="53"/>
      <c r="H121" s="53"/>
      <c r="I121" s="53"/>
      <c r="J121" s="53"/>
      <c r="K121" s="53"/>
      <c r="L121" s="53"/>
    </row>
    <row r="122" spans="1:12" s="56" customFormat="1">
      <c r="A122" s="71"/>
      <c r="F122" s="53"/>
      <c r="G122" s="53"/>
      <c r="H122" s="53"/>
      <c r="I122" s="53"/>
      <c r="J122" s="53"/>
      <c r="K122" s="53"/>
      <c r="L122" s="53"/>
    </row>
    <row r="123" spans="1:12" s="56" customFormat="1">
      <c r="A123" s="71"/>
      <c r="F123" s="53"/>
      <c r="G123" s="53"/>
      <c r="H123" s="53"/>
      <c r="I123" s="53"/>
      <c r="J123" s="53"/>
      <c r="K123" s="53"/>
      <c r="L123" s="53"/>
    </row>
    <row r="124" spans="1:12" s="56" customFormat="1">
      <c r="A124" s="71"/>
      <c r="F124" s="53"/>
      <c r="G124" s="53"/>
      <c r="H124" s="53"/>
      <c r="I124" s="53"/>
      <c r="J124" s="53"/>
      <c r="K124" s="53"/>
      <c r="L124" s="53"/>
    </row>
    <row r="125" spans="1:12" s="56" customFormat="1">
      <c r="A125" s="71"/>
      <c r="F125" s="53"/>
      <c r="G125" s="53"/>
      <c r="H125" s="53"/>
      <c r="I125" s="53"/>
      <c r="J125" s="53"/>
      <c r="K125" s="53"/>
      <c r="L125" s="53"/>
    </row>
    <row r="126" spans="1:12" s="56" customFormat="1">
      <c r="A126" s="71"/>
      <c r="F126" s="53"/>
      <c r="G126" s="53"/>
      <c r="H126" s="53"/>
      <c r="I126" s="53"/>
      <c r="J126" s="53"/>
      <c r="K126" s="53"/>
      <c r="L126" s="53"/>
    </row>
    <row r="127" spans="1:12" s="56" customFormat="1">
      <c r="A127" s="71"/>
      <c r="F127" s="53"/>
      <c r="G127" s="53"/>
      <c r="H127" s="53"/>
      <c r="I127" s="53"/>
      <c r="J127" s="53"/>
      <c r="K127" s="53"/>
      <c r="L127" s="53"/>
    </row>
    <row r="128" spans="1:12" s="56" customFormat="1">
      <c r="A128" s="71"/>
      <c r="F128" s="53"/>
      <c r="G128" s="53"/>
      <c r="H128" s="53"/>
      <c r="I128" s="53"/>
      <c r="J128" s="53"/>
      <c r="K128" s="53"/>
      <c r="L128" s="53"/>
    </row>
    <row r="129" spans="1:12" s="56" customFormat="1">
      <c r="A129" s="71"/>
      <c r="F129" s="53"/>
      <c r="G129" s="53"/>
      <c r="H129" s="53"/>
      <c r="I129" s="53"/>
      <c r="J129" s="53"/>
      <c r="K129" s="53"/>
      <c r="L129" s="53"/>
    </row>
    <row r="130" spans="1:12" s="56" customFormat="1">
      <c r="A130" s="71"/>
      <c r="F130" s="53"/>
      <c r="G130" s="53"/>
      <c r="H130" s="53"/>
      <c r="I130" s="53"/>
      <c r="J130" s="53"/>
      <c r="K130" s="53"/>
      <c r="L130" s="53"/>
    </row>
    <row r="131" spans="1:12" s="56" customFormat="1">
      <c r="A131" s="71"/>
      <c r="F131" s="53"/>
      <c r="G131" s="53"/>
      <c r="H131" s="53"/>
      <c r="I131" s="53"/>
      <c r="J131" s="53"/>
      <c r="K131" s="53"/>
      <c r="L131" s="53"/>
    </row>
    <row r="132" spans="1:12" s="56" customFormat="1">
      <c r="A132" s="71"/>
      <c r="F132" s="53"/>
      <c r="G132" s="53"/>
      <c r="H132" s="53"/>
      <c r="I132" s="53"/>
      <c r="J132" s="53"/>
      <c r="K132" s="53"/>
      <c r="L132" s="53"/>
    </row>
    <row r="133" spans="1:12" s="56" customFormat="1">
      <c r="A133" s="71"/>
      <c r="F133" s="53"/>
      <c r="G133" s="53"/>
      <c r="H133" s="53"/>
      <c r="I133" s="53"/>
      <c r="J133" s="53"/>
      <c r="K133" s="53"/>
      <c r="L133" s="53"/>
    </row>
    <row r="134" spans="1:12" s="56" customFormat="1">
      <c r="A134" s="71"/>
      <c r="F134" s="53"/>
      <c r="G134" s="53"/>
      <c r="H134" s="53"/>
      <c r="I134" s="53"/>
      <c r="J134" s="53"/>
      <c r="K134" s="53"/>
      <c r="L134" s="53"/>
    </row>
    <row r="135" spans="1:12" s="56" customFormat="1">
      <c r="A135" s="71"/>
      <c r="F135" s="53"/>
      <c r="G135" s="53"/>
      <c r="H135" s="53"/>
      <c r="I135" s="53"/>
      <c r="J135" s="53"/>
      <c r="K135" s="53"/>
      <c r="L135" s="53"/>
    </row>
    <row r="136" spans="1:12" s="56" customFormat="1">
      <c r="A136" s="71"/>
      <c r="F136" s="53"/>
      <c r="G136" s="53"/>
      <c r="H136" s="53"/>
      <c r="I136" s="53"/>
      <c r="J136" s="53"/>
      <c r="K136" s="53"/>
      <c r="L136" s="53"/>
    </row>
    <row r="137" spans="1:12" s="56" customFormat="1">
      <c r="A137" s="71"/>
      <c r="F137" s="53"/>
      <c r="G137" s="53"/>
      <c r="H137" s="53"/>
      <c r="I137" s="53"/>
      <c r="J137" s="53"/>
      <c r="K137" s="53"/>
      <c r="L137" s="53"/>
    </row>
    <row r="138" spans="1:12" s="56" customFormat="1">
      <c r="A138" s="71"/>
      <c r="F138" s="53"/>
      <c r="G138" s="53"/>
      <c r="H138" s="53"/>
      <c r="I138" s="53"/>
      <c r="J138" s="53"/>
      <c r="K138" s="53"/>
      <c r="L138" s="53"/>
    </row>
    <row r="139" spans="1:12" s="56" customFormat="1">
      <c r="A139" s="71"/>
      <c r="F139" s="53"/>
      <c r="G139" s="53"/>
      <c r="H139" s="53"/>
      <c r="I139" s="53"/>
      <c r="J139" s="53"/>
      <c r="K139" s="53"/>
      <c r="L139" s="53"/>
    </row>
    <row r="140" spans="1:12" s="56" customFormat="1">
      <c r="A140" s="71"/>
      <c r="F140" s="53"/>
      <c r="G140" s="53"/>
      <c r="H140" s="53"/>
      <c r="I140" s="53"/>
      <c r="J140" s="53"/>
      <c r="K140" s="53"/>
      <c r="L140" s="53"/>
    </row>
    <row r="141" spans="1:12" s="56" customFormat="1">
      <c r="A141" s="71"/>
      <c r="F141" s="53"/>
      <c r="G141" s="53"/>
      <c r="H141" s="53"/>
      <c r="I141" s="53"/>
      <c r="J141" s="53"/>
      <c r="K141" s="53"/>
      <c r="L141" s="53"/>
    </row>
    <row r="142" spans="1:12" s="56" customFormat="1">
      <c r="A142" s="71"/>
      <c r="F142" s="53"/>
      <c r="G142" s="53"/>
      <c r="H142" s="53"/>
      <c r="I142" s="53"/>
      <c r="J142" s="53"/>
      <c r="K142" s="53"/>
      <c r="L142" s="53"/>
    </row>
    <row r="143" spans="1:12" s="56" customFormat="1">
      <c r="A143" s="71"/>
      <c r="F143" s="53"/>
      <c r="G143" s="53"/>
      <c r="H143" s="53"/>
      <c r="I143" s="53"/>
      <c r="J143" s="53"/>
      <c r="K143" s="53"/>
      <c r="L143" s="53"/>
    </row>
    <row r="144" spans="1:12" s="56" customFormat="1">
      <c r="A144" s="71"/>
      <c r="F144" s="53"/>
      <c r="G144" s="53"/>
      <c r="H144" s="53"/>
      <c r="I144" s="53"/>
      <c r="J144" s="53"/>
      <c r="K144" s="53"/>
      <c r="L144" s="53"/>
    </row>
    <row r="145" spans="1:12" s="56" customFormat="1">
      <c r="A145" s="71"/>
      <c r="F145" s="53"/>
      <c r="G145" s="53"/>
      <c r="H145" s="53"/>
      <c r="I145" s="53"/>
      <c r="J145" s="53"/>
      <c r="K145" s="53"/>
      <c r="L145" s="53"/>
    </row>
    <row r="146" spans="1:12" s="56" customFormat="1">
      <c r="A146" s="71"/>
      <c r="F146" s="53"/>
      <c r="G146" s="53"/>
      <c r="H146" s="53"/>
      <c r="I146" s="53"/>
      <c r="J146" s="53"/>
      <c r="K146" s="53"/>
      <c r="L146" s="53"/>
    </row>
    <row r="147" spans="1:12" s="56" customFormat="1">
      <c r="A147" s="71"/>
      <c r="F147" s="53"/>
      <c r="G147" s="53"/>
      <c r="H147" s="53"/>
      <c r="I147" s="53"/>
      <c r="J147" s="53"/>
      <c r="K147" s="53"/>
      <c r="L147" s="53"/>
    </row>
    <row r="148" spans="1:12" s="56" customFormat="1">
      <c r="A148" s="71"/>
      <c r="F148" s="53"/>
      <c r="G148" s="53"/>
      <c r="H148" s="53"/>
      <c r="I148" s="53"/>
      <c r="J148" s="53"/>
      <c r="K148" s="53"/>
      <c r="L148" s="53"/>
    </row>
    <row r="149" spans="1:12" s="56" customFormat="1">
      <c r="A149" s="71"/>
      <c r="F149" s="53"/>
      <c r="G149" s="53"/>
      <c r="H149" s="53"/>
      <c r="I149" s="53"/>
      <c r="J149" s="53"/>
      <c r="K149" s="53"/>
      <c r="L149" s="53"/>
    </row>
    <row r="150" spans="1:12" s="56" customFormat="1">
      <c r="A150" s="71"/>
      <c r="F150" s="53"/>
      <c r="G150" s="53"/>
      <c r="H150" s="53"/>
      <c r="I150" s="53"/>
      <c r="J150" s="53"/>
      <c r="K150" s="53"/>
      <c r="L150" s="53"/>
    </row>
    <row r="151" spans="1:12" s="56" customFormat="1">
      <c r="A151" s="71"/>
      <c r="F151" s="53"/>
      <c r="G151" s="53"/>
      <c r="H151" s="53"/>
      <c r="I151" s="53"/>
      <c r="J151" s="53"/>
      <c r="K151" s="53"/>
      <c r="L151" s="53"/>
    </row>
    <row r="152" spans="1:12" s="56" customFormat="1">
      <c r="A152" s="71"/>
      <c r="F152" s="53"/>
      <c r="G152" s="53"/>
      <c r="H152" s="53"/>
      <c r="I152" s="53"/>
      <c r="J152" s="53"/>
      <c r="K152" s="53"/>
      <c r="L152" s="53"/>
    </row>
    <row r="153" spans="1:12" s="56" customFormat="1">
      <c r="A153" s="71"/>
      <c r="F153" s="53"/>
      <c r="G153" s="53"/>
      <c r="H153" s="53"/>
      <c r="I153" s="53"/>
      <c r="J153" s="53"/>
      <c r="K153" s="53"/>
      <c r="L153" s="53"/>
    </row>
    <row r="154" spans="1:12" s="56" customFormat="1">
      <c r="A154" s="71"/>
      <c r="F154" s="53"/>
      <c r="G154" s="53"/>
      <c r="H154" s="53"/>
      <c r="I154" s="53"/>
      <c r="J154" s="53"/>
      <c r="K154" s="53"/>
      <c r="L154" s="53"/>
    </row>
    <row r="155" spans="1:12" s="56" customFormat="1">
      <c r="A155" s="71"/>
      <c r="F155" s="53"/>
      <c r="G155" s="53"/>
      <c r="H155" s="53"/>
      <c r="I155" s="53"/>
      <c r="J155" s="53"/>
      <c r="K155" s="53"/>
      <c r="L155" s="53"/>
    </row>
    <row r="156" spans="1:12" s="56" customFormat="1">
      <c r="A156" s="71"/>
      <c r="F156" s="53"/>
      <c r="G156" s="53"/>
      <c r="H156" s="53"/>
      <c r="I156" s="53"/>
      <c r="J156" s="53"/>
      <c r="K156" s="53"/>
      <c r="L156" s="53"/>
    </row>
    <row r="157" spans="1:12" s="56" customFormat="1">
      <c r="A157" s="71"/>
      <c r="F157" s="53"/>
      <c r="G157" s="53"/>
      <c r="H157" s="53"/>
      <c r="I157" s="53"/>
      <c r="J157" s="53"/>
      <c r="K157" s="53"/>
      <c r="L157" s="53"/>
    </row>
    <row r="158" spans="1:12" s="56" customFormat="1">
      <c r="A158" s="71"/>
      <c r="F158" s="53"/>
      <c r="G158" s="53"/>
      <c r="H158" s="53"/>
      <c r="I158" s="53"/>
      <c r="J158" s="53"/>
      <c r="K158" s="53"/>
      <c r="L158" s="53"/>
    </row>
    <row r="159" spans="1:12" s="56" customFormat="1">
      <c r="A159" s="71"/>
      <c r="F159" s="53"/>
      <c r="G159" s="53"/>
      <c r="H159" s="53"/>
      <c r="I159" s="53"/>
      <c r="J159" s="53"/>
      <c r="K159" s="53"/>
      <c r="L159" s="53"/>
    </row>
    <row r="160" spans="1:12" s="56" customFormat="1">
      <c r="A160" s="71"/>
      <c r="F160" s="53"/>
      <c r="G160" s="53"/>
      <c r="H160" s="53"/>
      <c r="I160" s="53"/>
      <c r="J160" s="53"/>
      <c r="K160" s="53"/>
      <c r="L160" s="53"/>
    </row>
    <row r="161" spans="1:12" s="56" customFormat="1">
      <c r="A161" s="71"/>
      <c r="F161" s="53"/>
      <c r="G161" s="53"/>
      <c r="H161" s="53"/>
      <c r="I161" s="53"/>
      <c r="J161" s="53"/>
      <c r="K161" s="53"/>
      <c r="L161" s="53"/>
    </row>
    <row r="162" spans="1:12" s="56" customFormat="1">
      <c r="A162" s="71"/>
      <c r="F162" s="53"/>
      <c r="G162" s="53"/>
      <c r="H162" s="53"/>
      <c r="I162" s="53"/>
      <c r="J162" s="53"/>
      <c r="K162" s="53"/>
      <c r="L162" s="53"/>
    </row>
    <row r="163" spans="1:12" s="56" customFormat="1">
      <c r="A163" s="71"/>
      <c r="F163" s="53"/>
      <c r="G163" s="53"/>
      <c r="H163" s="53"/>
      <c r="I163" s="53"/>
      <c r="J163" s="53"/>
      <c r="K163" s="53"/>
      <c r="L163" s="53"/>
    </row>
    <row r="164" spans="1:12" s="56" customFormat="1">
      <c r="A164" s="71"/>
      <c r="F164" s="53"/>
      <c r="G164" s="53"/>
      <c r="H164" s="53"/>
      <c r="I164" s="53"/>
      <c r="J164" s="53"/>
      <c r="K164" s="53"/>
      <c r="L164" s="53"/>
    </row>
    <row r="165" spans="1:12" s="56" customFormat="1">
      <c r="A165" s="71"/>
      <c r="F165" s="53"/>
      <c r="G165" s="53"/>
      <c r="H165" s="53"/>
      <c r="I165" s="53"/>
      <c r="J165" s="53"/>
      <c r="K165" s="53"/>
      <c r="L165" s="53"/>
    </row>
    <row r="166" spans="1:12" s="56" customFormat="1">
      <c r="A166" s="71"/>
      <c r="F166" s="53"/>
      <c r="G166" s="53"/>
      <c r="H166" s="53"/>
      <c r="I166" s="53"/>
      <c r="J166" s="53"/>
      <c r="K166" s="53"/>
      <c r="L166" s="53"/>
    </row>
    <row r="167" spans="1:12" s="56" customFormat="1">
      <c r="A167" s="71"/>
      <c r="F167" s="53"/>
      <c r="G167" s="53"/>
      <c r="H167" s="53"/>
      <c r="I167" s="53"/>
      <c r="J167" s="53"/>
      <c r="K167" s="53"/>
      <c r="L167" s="53"/>
    </row>
    <row r="168" spans="1:12" s="56" customFormat="1">
      <c r="A168" s="71"/>
      <c r="F168" s="53"/>
      <c r="G168" s="53"/>
      <c r="H168" s="53"/>
      <c r="I168" s="53"/>
      <c r="J168" s="53"/>
      <c r="K168" s="53"/>
      <c r="L168" s="53"/>
    </row>
    <row r="169" spans="1:12" s="56" customFormat="1">
      <c r="A169" s="71"/>
      <c r="F169" s="53"/>
      <c r="G169" s="53"/>
      <c r="H169" s="53"/>
      <c r="I169" s="53"/>
      <c r="J169" s="53"/>
      <c r="K169" s="53"/>
      <c r="L169" s="53"/>
    </row>
    <row r="170" spans="1:12" s="56" customFormat="1">
      <c r="A170" s="71"/>
      <c r="F170" s="53"/>
      <c r="G170" s="53"/>
      <c r="H170" s="53"/>
      <c r="I170" s="53"/>
      <c r="J170" s="53"/>
      <c r="K170" s="53"/>
      <c r="L170" s="53"/>
    </row>
    <row r="171" spans="1:12" s="56" customFormat="1">
      <c r="A171" s="71"/>
      <c r="F171" s="53"/>
      <c r="G171" s="53"/>
      <c r="H171" s="53"/>
      <c r="I171" s="53"/>
      <c r="J171" s="53"/>
      <c r="K171" s="53"/>
      <c r="L171" s="53"/>
    </row>
    <row r="172" spans="1:12" s="56" customFormat="1">
      <c r="A172" s="71"/>
      <c r="F172" s="53"/>
      <c r="G172" s="53"/>
      <c r="H172" s="53"/>
      <c r="I172" s="53"/>
      <c r="J172" s="53"/>
      <c r="K172" s="53"/>
      <c r="L172" s="53"/>
    </row>
    <row r="173" spans="1:12" s="56" customFormat="1">
      <c r="A173" s="71"/>
      <c r="F173" s="53"/>
      <c r="G173" s="53"/>
      <c r="H173" s="53"/>
      <c r="I173" s="53"/>
      <c r="J173" s="53"/>
      <c r="K173" s="53"/>
      <c r="L173" s="53"/>
    </row>
    <row r="174" spans="1:12" s="56" customFormat="1">
      <c r="A174" s="71"/>
      <c r="F174" s="53"/>
      <c r="G174" s="53"/>
      <c r="H174" s="53"/>
      <c r="I174" s="53"/>
      <c r="J174" s="53"/>
      <c r="K174" s="53"/>
      <c r="L174" s="53"/>
    </row>
    <row r="175" spans="1:12" s="56" customFormat="1">
      <c r="A175" s="71"/>
      <c r="F175" s="53"/>
      <c r="G175" s="53"/>
      <c r="H175" s="53"/>
      <c r="I175" s="53"/>
      <c r="J175" s="53"/>
      <c r="K175" s="53"/>
      <c r="L175" s="53"/>
    </row>
    <row r="176" spans="1:12" s="56" customFormat="1">
      <c r="A176" s="71"/>
      <c r="F176" s="53"/>
      <c r="G176" s="53"/>
      <c r="H176" s="53"/>
      <c r="I176" s="53"/>
      <c r="J176" s="53"/>
      <c r="K176" s="53"/>
      <c r="L176" s="53"/>
    </row>
    <row r="177" spans="1:12" s="56" customFormat="1">
      <c r="A177" s="71"/>
      <c r="F177" s="53"/>
      <c r="G177" s="53"/>
      <c r="H177" s="53"/>
      <c r="I177" s="53"/>
      <c r="J177" s="53"/>
      <c r="K177" s="53"/>
      <c r="L177" s="53"/>
    </row>
    <row r="178" spans="1:12" s="56" customFormat="1">
      <c r="A178" s="71"/>
      <c r="F178" s="53"/>
      <c r="G178" s="53"/>
      <c r="H178" s="53"/>
      <c r="I178" s="53"/>
      <c r="J178" s="53"/>
      <c r="K178" s="53"/>
      <c r="L178" s="53"/>
    </row>
    <row r="179" spans="1:12" s="56" customFormat="1">
      <c r="A179" s="71"/>
      <c r="F179" s="53"/>
      <c r="G179" s="53"/>
      <c r="H179" s="53"/>
      <c r="I179" s="53"/>
      <c r="J179" s="53"/>
      <c r="K179" s="53"/>
      <c r="L179" s="53"/>
    </row>
    <row r="180" spans="1:12" s="56" customFormat="1">
      <c r="A180" s="71"/>
      <c r="F180" s="53"/>
      <c r="G180" s="53"/>
      <c r="H180" s="53"/>
      <c r="I180" s="53"/>
      <c r="J180" s="53"/>
      <c r="K180" s="53"/>
      <c r="L180" s="53"/>
    </row>
    <row r="181" spans="1:12" s="56" customFormat="1">
      <c r="A181" s="71"/>
      <c r="F181" s="53"/>
      <c r="G181" s="53"/>
      <c r="H181" s="53"/>
      <c r="I181" s="53"/>
      <c r="J181" s="53"/>
      <c r="K181" s="53"/>
      <c r="L181" s="53"/>
    </row>
    <row r="182" spans="1:12" s="56" customFormat="1">
      <c r="A182" s="71"/>
      <c r="F182" s="53"/>
      <c r="G182" s="53"/>
      <c r="H182" s="53"/>
      <c r="I182" s="53"/>
      <c r="J182" s="53"/>
      <c r="K182" s="53"/>
      <c r="L182" s="53"/>
    </row>
    <row r="183" spans="1:12" s="56" customFormat="1">
      <c r="A183" s="71"/>
      <c r="F183" s="53"/>
      <c r="G183" s="53"/>
      <c r="H183" s="53"/>
      <c r="I183" s="53"/>
      <c r="J183" s="53"/>
      <c r="K183" s="53"/>
      <c r="L183" s="53"/>
    </row>
    <row r="184" spans="1:12" s="56" customFormat="1">
      <c r="A184" s="71"/>
      <c r="F184" s="53"/>
      <c r="G184" s="53"/>
      <c r="H184" s="53"/>
      <c r="I184" s="53"/>
      <c r="J184" s="53"/>
      <c r="K184" s="53"/>
      <c r="L184" s="53"/>
    </row>
    <row r="185" spans="1:12" s="56" customFormat="1">
      <c r="A185" s="71"/>
      <c r="F185" s="53"/>
      <c r="G185" s="53"/>
      <c r="H185" s="53"/>
      <c r="I185" s="53"/>
      <c r="J185" s="53"/>
      <c r="K185" s="53"/>
      <c r="L185" s="53"/>
    </row>
    <row r="186" spans="1:12" s="56" customFormat="1">
      <c r="A186" s="71"/>
      <c r="F186" s="53"/>
      <c r="G186" s="53"/>
      <c r="H186" s="53"/>
      <c r="I186" s="53"/>
      <c r="J186" s="53"/>
      <c r="K186" s="53"/>
      <c r="L186" s="53"/>
    </row>
    <row r="187" spans="1:12" s="56" customFormat="1">
      <c r="A187" s="71"/>
      <c r="F187" s="53"/>
      <c r="G187" s="53"/>
      <c r="H187" s="53"/>
      <c r="I187" s="53"/>
      <c r="J187" s="53"/>
      <c r="K187" s="53"/>
      <c r="L187" s="53"/>
    </row>
    <row r="188" spans="1:12" s="56" customFormat="1">
      <c r="A188" s="71"/>
      <c r="F188" s="53"/>
      <c r="G188" s="53"/>
      <c r="H188" s="53"/>
      <c r="I188" s="53"/>
      <c r="J188" s="53"/>
      <c r="K188" s="53"/>
      <c r="L188" s="53"/>
    </row>
    <row r="189" spans="1:12" s="56" customFormat="1">
      <c r="A189" s="71"/>
      <c r="F189" s="53"/>
      <c r="G189" s="53"/>
      <c r="H189" s="53"/>
      <c r="I189" s="53"/>
      <c r="J189" s="53"/>
      <c r="K189" s="53"/>
      <c r="L189" s="53"/>
    </row>
    <row r="190" spans="1:12" s="56" customFormat="1">
      <c r="A190" s="71"/>
      <c r="F190" s="53"/>
      <c r="G190" s="53"/>
      <c r="H190" s="53"/>
      <c r="I190" s="53"/>
      <c r="J190" s="53"/>
      <c r="K190" s="53"/>
      <c r="L190" s="53"/>
    </row>
    <row r="191" spans="1:12" s="56" customFormat="1">
      <c r="A191" s="71"/>
      <c r="F191" s="53"/>
      <c r="G191" s="53"/>
      <c r="H191" s="53"/>
      <c r="I191" s="53"/>
      <c r="J191" s="53"/>
      <c r="K191" s="53"/>
      <c r="L191" s="53"/>
    </row>
    <row r="192" spans="1:12" s="56" customFormat="1">
      <c r="A192" s="71"/>
      <c r="F192" s="53"/>
      <c r="G192" s="53"/>
      <c r="H192" s="53"/>
      <c r="I192" s="53"/>
      <c r="J192" s="53"/>
      <c r="K192" s="53"/>
      <c r="L192" s="53"/>
    </row>
    <row r="193" spans="1:12" s="56" customFormat="1">
      <c r="A193" s="71"/>
      <c r="F193" s="53"/>
      <c r="G193" s="53"/>
      <c r="H193" s="53"/>
      <c r="I193" s="53"/>
      <c r="J193" s="53"/>
      <c r="K193" s="53"/>
      <c r="L193" s="53"/>
    </row>
    <row r="194" spans="1:12" s="56" customFormat="1">
      <c r="A194" s="71"/>
      <c r="F194" s="53"/>
      <c r="G194" s="53"/>
      <c r="H194" s="53"/>
      <c r="I194" s="53"/>
      <c r="J194" s="53"/>
      <c r="K194" s="53"/>
      <c r="L194" s="53"/>
    </row>
    <row r="195" spans="1:12" s="56" customFormat="1">
      <c r="A195" s="71"/>
      <c r="F195" s="53"/>
      <c r="G195" s="53"/>
      <c r="H195" s="53"/>
      <c r="I195" s="53"/>
      <c r="J195" s="53"/>
      <c r="K195" s="53"/>
      <c r="L195" s="53"/>
    </row>
    <row r="196" spans="1:12" s="56" customFormat="1">
      <c r="A196" s="71"/>
      <c r="F196" s="53"/>
      <c r="G196" s="53"/>
      <c r="H196" s="53"/>
      <c r="I196" s="53"/>
      <c r="J196" s="53"/>
      <c r="K196" s="53"/>
      <c r="L196" s="53"/>
    </row>
    <row r="197" spans="1:12" s="56" customFormat="1">
      <c r="A197" s="71"/>
      <c r="F197" s="53"/>
      <c r="G197" s="53"/>
      <c r="H197" s="53"/>
      <c r="I197" s="53"/>
      <c r="J197" s="53"/>
      <c r="K197" s="53"/>
      <c r="L197" s="53"/>
    </row>
    <row r="198" spans="1:12" s="56" customFormat="1">
      <c r="A198" s="71"/>
      <c r="F198" s="53"/>
      <c r="G198" s="53"/>
      <c r="H198" s="53"/>
      <c r="I198" s="53"/>
      <c r="J198" s="53"/>
      <c r="K198" s="53"/>
      <c r="L198" s="53"/>
    </row>
  </sheetData>
  <mergeCells count="14">
    <mergeCell ref="A1:J1"/>
    <mergeCell ref="A3:A4"/>
    <mergeCell ref="B3:B4"/>
    <mergeCell ref="C3:C4"/>
    <mergeCell ref="D3:D4"/>
    <mergeCell ref="E3:E4"/>
    <mergeCell ref="F3:F4"/>
    <mergeCell ref="G3:J3"/>
    <mergeCell ref="C48:F48"/>
    <mergeCell ref="H48:J48"/>
    <mergeCell ref="A6:J6"/>
    <mergeCell ref="A19:J19"/>
    <mergeCell ref="C47:F47"/>
    <mergeCell ref="H47:J47"/>
  </mergeCells>
  <phoneticPr fontId="3" type="noConversion"/>
  <pageMargins left="1.1811023622047245" right="0.39370078740157483" top="0.78740157480314965" bottom="0.78740157480314965" header="0.39370078740157483" footer="0.11811023622047245"/>
  <pageSetup paperSize="9" scale="56" fitToHeight="2" orientation="landscape" verticalDpi="300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9" man="1"/>
  </rowBreaks>
  <ignoredErrors>
    <ignoredError sqref="F8 F20 F30 F35 F40 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07"/>
  <sheetViews>
    <sheetView view="pageBreakPreview" zoomScale="50" zoomScaleNormal="75" zoomScaleSheetLayoutView="50" workbookViewId="0">
      <selection activeCell="E46" sqref="E46"/>
    </sheetView>
  </sheetViews>
  <sheetFormatPr defaultRowHeight="18.75"/>
  <cols>
    <col min="1" max="1" width="93.28515625" style="2" customWidth="1"/>
    <col min="2" max="2" width="15" style="2" customWidth="1"/>
    <col min="3" max="3" width="13.42578125" style="2" customWidth="1"/>
    <col min="4" max="10" width="16" style="2" customWidth="1"/>
    <col min="11" max="16384" width="9.140625" style="2"/>
  </cols>
  <sheetData>
    <row r="1" spans="1:10">
      <c r="A1" s="191" t="s">
        <v>351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48" customHeight="1">
      <c r="A3" s="225" t="s">
        <v>208</v>
      </c>
      <c r="B3" s="213" t="s">
        <v>0</v>
      </c>
      <c r="C3" s="213" t="s">
        <v>33</v>
      </c>
      <c r="D3" s="213" t="s">
        <v>66</v>
      </c>
      <c r="E3" s="213" t="s">
        <v>153</v>
      </c>
      <c r="F3" s="197" t="s">
        <v>23</v>
      </c>
      <c r="G3" s="197" t="s">
        <v>166</v>
      </c>
      <c r="H3" s="197"/>
      <c r="I3" s="197"/>
      <c r="J3" s="197"/>
    </row>
    <row r="4" spans="1:10" ht="38.25" customHeight="1">
      <c r="A4" s="226"/>
      <c r="B4" s="213"/>
      <c r="C4" s="213"/>
      <c r="D4" s="213"/>
      <c r="E4" s="213"/>
      <c r="F4" s="197"/>
      <c r="G4" s="17" t="s">
        <v>167</v>
      </c>
      <c r="H4" s="17" t="s">
        <v>168</v>
      </c>
      <c r="I4" s="17" t="s">
        <v>169</v>
      </c>
      <c r="J4" s="17" t="s">
        <v>75</v>
      </c>
    </row>
    <row r="5" spans="1:10" ht="18" customHeight="1">
      <c r="A5" s="8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</row>
    <row r="6" spans="1:10" s="69" customFormat="1" ht="20.100000000000001" customHeight="1">
      <c r="A6" s="160" t="s">
        <v>148</v>
      </c>
      <c r="B6" s="141"/>
      <c r="C6" s="142"/>
      <c r="D6" s="142"/>
      <c r="E6" s="142"/>
      <c r="F6" s="142"/>
      <c r="G6" s="142"/>
      <c r="H6" s="142"/>
      <c r="I6" s="142"/>
      <c r="J6" s="143"/>
    </row>
    <row r="7" spans="1:10" ht="20.100000000000001" customHeight="1">
      <c r="A7" s="151" t="s">
        <v>306</v>
      </c>
      <c r="B7" s="144">
        <v>3000</v>
      </c>
      <c r="C7" s="154">
        <f>SUM(C8:C13,C17)</f>
        <v>0</v>
      </c>
      <c r="D7" s="154">
        <f>SUM(D8:D13,D17)</f>
        <v>40324</v>
      </c>
      <c r="E7" s="154">
        <f>SUM(E8:E13,E17)</f>
        <v>40324</v>
      </c>
      <c r="F7" s="158">
        <f t="shared" ref="F7:F18" si="0">SUM(G7:J7)</f>
        <v>53512.2</v>
      </c>
      <c r="G7" s="154">
        <f>SUM(G8:G13,G17)</f>
        <v>13979.2</v>
      </c>
      <c r="H7" s="154">
        <f>SUM(H8:H13,H17)</f>
        <v>13533</v>
      </c>
      <c r="I7" s="154">
        <f>SUM(I8:I13,I17)</f>
        <v>12593</v>
      </c>
      <c r="J7" s="154">
        <f>SUM(J8:J13,J17)</f>
        <v>13407</v>
      </c>
    </row>
    <row r="8" spans="1:10" ht="20.100000000000001" customHeight="1">
      <c r="A8" s="9" t="s">
        <v>400</v>
      </c>
      <c r="B8" s="10">
        <v>3010</v>
      </c>
      <c r="C8" s="120"/>
      <c r="D8" s="120">
        <v>12382</v>
      </c>
      <c r="E8" s="120">
        <v>12382</v>
      </c>
      <c r="F8" s="125">
        <f t="shared" si="0"/>
        <v>52176</v>
      </c>
      <c r="G8" s="120">
        <v>13334</v>
      </c>
      <c r="H8" s="120">
        <v>13399</v>
      </c>
      <c r="I8" s="120">
        <v>12525</v>
      </c>
      <c r="J8" s="120">
        <v>12918</v>
      </c>
    </row>
    <row r="9" spans="1:10" ht="20.100000000000001" customHeight="1">
      <c r="A9" s="9" t="s">
        <v>307</v>
      </c>
      <c r="B9" s="10">
        <v>3020</v>
      </c>
      <c r="C9" s="120"/>
      <c r="D9" s="120"/>
      <c r="E9" s="120"/>
      <c r="F9" s="125">
        <f t="shared" si="0"/>
        <v>0</v>
      </c>
      <c r="G9" s="120"/>
      <c r="H9" s="120"/>
      <c r="I9" s="120"/>
      <c r="J9" s="120"/>
    </row>
    <row r="10" spans="1:10" ht="20.100000000000001" customHeight="1">
      <c r="A10" s="9" t="s">
        <v>308</v>
      </c>
      <c r="B10" s="10">
        <v>3021</v>
      </c>
      <c r="C10" s="120"/>
      <c r="D10" s="120"/>
      <c r="E10" s="120"/>
      <c r="F10" s="125">
        <f t="shared" si="0"/>
        <v>0</v>
      </c>
      <c r="G10" s="120"/>
      <c r="H10" s="120"/>
      <c r="I10" s="120"/>
      <c r="J10" s="120"/>
    </row>
    <row r="11" spans="1:10" ht="20.100000000000001" customHeight="1">
      <c r="A11" s="9" t="s">
        <v>401</v>
      </c>
      <c r="B11" s="10">
        <v>3030</v>
      </c>
      <c r="C11" s="120"/>
      <c r="D11" s="120">
        <f>32026-4111</f>
        <v>27915</v>
      </c>
      <c r="E11" s="120">
        <f>32026-4111</f>
        <v>27915</v>
      </c>
      <c r="F11" s="125">
        <f t="shared" si="0"/>
        <v>1302.2</v>
      </c>
      <c r="G11" s="120">
        <f>1967.2-1330</f>
        <v>637.20000000000005</v>
      </c>
      <c r="H11" s="120">
        <f>1375-1250</f>
        <v>125</v>
      </c>
      <c r="I11" s="120">
        <v>60</v>
      </c>
      <c r="J11" s="120">
        <v>480</v>
      </c>
    </row>
    <row r="12" spans="1:10">
      <c r="A12" s="9" t="s">
        <v>309</v>
      </c>
      <c r="B12" s="10">
        <v>3040</v>
      </c>
      <c r="C12" s="120"/>
      <c r="D12" s="120"/>
      <c r="E12" s="120"/>
      <c r="F12" s="125">
        <f t="shared" si="0"/>
        <v>0</v>
      </c>
      <c r="G12" s="120"/>
      <c r="H12" s="120"/>
      <c r="I12" s="120"/>
      <c r="J12" s="120"/>
    </row>
    <row r="13" spans="1:10">
      <c r="A13" s="9" t="s">
        <v>98</v>
      </c>
      <c r="B13" s="10">
        <v>3050</v>
      </c>
      <c r="C13" s="125">
        <f>SUM(C14:C16)</f>
        <v>0</v>
      </c>
      <c r="D13" s="125">
        <f>SUM(D14:D16)</f>
        <v>0</v>
      </c>
      <c r="E13" s="125">
        <f>SUM(E14:E16)</f>
        <v>0</v>
      </c>
      <c r="F13" s="125">
        <f t="shared" si="0"/>
        <v>0</v>
      </c>
      <c r="G13" s="125">
        <f>SUM(G14:G16)</f>
        <v>0</v>
      </c>
      <c r="H13" s="125">
        <f>SUM(H14:H16)</f>
        <v>0</v>
      </c>
      <c r="I13" s="125">
        <f>SUM(I14:I16)</f>
        <v>0</v>
      </c>
      <c r="J13" s="125">
        <f>SUM(J14:J16)</f>
        <v>0</v>
      </c>
    </row>
    <row r="14" spans="1:10" ht="20.100000000000001" customHeight="1">
      <c r="A14" s="9" t="s">
        <v>96</v>
      </c>
      <c r="B14" s="7">
        <v>3051</v>
      </c>
      <c r="C14" s="120"/>
      <c r="D14" s="120"/>
      <c r="E14" s="120"/>
      <c r="F14" s="125">
        <f t="shared" si="0"/>
        <v>0</v>
      </c>
      <c r="G14" s="120"/>
      <c r="H14" s="120"/>
      <c r="I14" s="120"/>
      <c r="J14" s="120"/>
    </row>
    <row r="15" spans="1:10" ht="20.100000000000001" customHeight="1">
      <c r="A15" s="9" t="s">
        <v>99</v>
      </c>
      <c r="B15" s="7">
        <v>3052</v>
      </c>
      <c r="C15" s="120"/>
      <c r="D15" s="120"/>
      <c r="E15" s="120"/>
      <c r="F15" s="125">
        <f t="shared" si="0"/>
        <v>0</v>
      </c>
      <c r="G15" s="120"/>
      <c r="H15" s="120"/>
      <c r="I15" s="120"/>
      <c r="J15" s="120"/>
    </row>
    <row r="16" spans="1:10" ht="20.100000000000001" customHeight="1">
      <c r="A16" s="9" t="s">
        <v>124</v>
      </c>
      <c r="B16" s="7">
        <v>3053</v>
      </c>
      <c r="C16" s="120"/>
      <c r="D16" s="120"/>
      <c r="E16" s="120"/>
      <c r="F16" s="125">
        <f t="shared" si="0"/>
        <v>0</v>
      </c>
      <c r="G16" s="120"/>
      <c r="H16" s="120"/>
      <c r="I16" s="120"/>
      <c r="J16" s="120"/>
    </row>
    <row r="17" spans="1:10" ht="20.100000000000001" customHeight="1">
      <c r="A17" s="9" t="s">
        <v>402</v>
      </c>
      <c r="B17" s="10">
        <v>3060</v>
      </c>
      <c r="C17" s="120"/>
      <c r="D17" s="120">
        <v>27</v>
      </c>
      <c r="E17" s="120">
        <v>27</v>
      </c>
      <c r="F17" s="125">
        <f t="shared" si="0"/>
        <v>34</v>
      </c>
      <c r="G17" s="120">
        <v>8</v>
      </c>
      <c r="H17" s="120">
        <v>9</v>
      </c>
      <c r="I17" s="120">
        <v>8</v>
      </c>
      <c r="J17" s="120">
        <v>9</v>
      </c>
    </row>
    <row r="18" spans="1:10" ht="20.100000000000001" customHeight="1">
      <c r="A18" s="11" t="s">
        <v>310</v>
      </c>
      <c r="B18" s="12">
        <v>3100</v>
      </c>
      <c r="C18" s="154">
        <f>SUM(C19:C21,C25,C35,C36)</f>
        <v>0</v>
      </c>
      <c r="D18" s="154">
        <f>SUM(D19:D21,D25,D35,D36)</f>
        <v>40324</v>
      </c>
      <c r="E18" s="154">
        <f>SUM(E19:E21,E25,E35,E36)</f>
        <v>40324</v>
      </c>
      <c r="F18" s="158">
        <f t="shared" si="0"/>
        <v>53512.3</v>
      </c>
      <c r="G18" s="154">
        <f>SUM(G19:G21,G25,G35,G36)</f>
        <v>13980</v>
      </c>
      <c r="H18" s="154">
        <f>SUM(H19:H21,H25,H35,H36)</f>
        <v>13533</v>
      </c>
      <c r="I18" s="154">
        <f>SUM(I19:I21,I25,I35,I36)</f>
        <v>12592.8</v>
      </c>
      <c r="J18" s="154">
        <f>SUM(J19:J21,J25,J35,J36)</f>
        <v>13406.5</v>
      </c>
    </row>
    <row r="19" spans="1:10" ht="20.100000000000001" customHeight="1">
      <c r="A19" s="9" t="s">
        <v>311</v>
      </c>
      <c r="B19" s="10">
        <v>3110</v>
      </c>
      <c r="C19" s="120" t="s">
        <v>252</v>
      </c>
      <c r="D19" s="120">
        <f>9084-4111</f>
        <v>4973</v>
      </c>
      <c r="E19" s="120">
        <f>9084-4111</f>
        <v>4973</v>
      </c>
      <c r="F19" s="125">
        <f>SUM(G19:J19)</f>
        <v>4609</v>
      </c>
      <c r="G19" s="120">
        <f>2790-1330</f>
        <v>1460</v>
      </c>
      <c r="H19" s="120">
        <f>2228-1250</f>
        <v>978</v>
      </c>
      <c r="I19" s="120">
        <v>856</v>
      </c>
      <c r="J19" s="120">
        <v>1315</v>
      </c>
    </row>
    <row r="20" spans="1:10" ht="20.100000000000001" customHeight="1">
      <c r="A20" s="9" t="s">
        <v>312</v>
      </c>
      <c r="B20" s="10">
        <v>3120</v>
      </c>
      <c r="C20" s="120" t="s">
        <v>252</v>
      </c>
      <c r="D20" s="120">
        <v>28601</v>
      </c>
      <c r="E20" s="120">
        <v>28601</v>
      </c>
      <c r="F20" s="125">
        <f>SUM(G20:J20)</f>
        <v>40902</v>
      </c>
      <c r="G20" s="120">
        <f>8217+2246</f>
        <v>10463</v>
      </c>
      <c r="H20" s="120">
        <f>8249+2254</f>
        <v>10503</v>
      </c>
      <c r="I20" s="120">
        <f>7709+2106</f>
        <v>9815</v>
      </c>
      <c r="J20" s="120">
        <f>7948+2173</f>
        <v>10121</v>
      </c>
    </row>
    <row r="21" spans="1:10" ht="20.100000000000001" customHeight="1">
      <c r="A21" s="9" t="s">
        <v>97</v>
      </c>
      <c r="B21" s="10">
        <v>3130</v>
      </c>
      <c r="C21" s="125">
        <f>SUM(C22:C24)</f>
        <v>0</v>
      </c>
      <c r="D21" s="125">
        <f>SUM(D22:D24)</f>
        <v>0</v>
      </c>
      <c r="E21" s="125">
        <f>SUM(E22:E24)</f>
        <v>0</v>
      </c>
      <c r="F21" s="125">
        <f>SUM(G21:J21)</f>
        <v>0</v>
      </c>
      <c r="G21" s="125">
        <f>SUM(G22:G24)</f>
        <v>0</v>
      </c>
      <c r="H21" s="125">
        <f>SUM(H22:H24)</f>
        <v>0</v>
      </c>
      <c r="I21" s="125">
        <f>SUM(I22:I24)</f>
        <v>0</v>
      </c>
      <c r="J21" s="125">
        <f>SUM(J22:J24)</f>
        <v>0</v>
      </c>
    </row>
    <row r="22" spans="1:10" ht="20.100000000000001" customHeight="1">
      <c r="A22" s="9" t="s">
        <v>96</v>
      </c>
      <c r="B22" s="7">
        <v>3131</v>
      </c>
      <c r="C22" s="120" t="s">
        <v>252</v>
      </c>
      <c r="D22" s="120" t="s">
        <v>252</v>
      </c>
      <c r="E22" s="120" t="s">
        <v>252</v>
      </c>
      <c r="F22" s="125">
        <f t="shared" ref="F22:F39" si="1">SUM(G22:J22)</f>
        <v>0</v>
      </c>
      <c r="G22" s="120" t="s">
        <v>252</v>
      </c>
      <c r="H22" s="120" t="s">
        <v>252</v>
      </c>
      <c r="I22" s="120" t="s">
        <v>252</v>
      </c>
      <c r="J22" s="120" t="s">
        <v>252</v>
      </c>
    </row>
    <row r="23" spans="1:10" ht="20.100000000000001" customHeight="1">
      <c r="A23" s="9" t="s">
        <v>99</v>
      </c>
      <c r="B23" s="7">
        <v>3132</v>
      </c>
      <c r="C23" s="120" t="s">
        <v>252</v>
      </c>
      <c r="D23" s="120" t="s">
        <v>252</v>
      </c>
      <c r="E23" s="120" t="s">
        <v>252</v>
      </c>
      <c r="F23" s="125">
        <f t="shared" si="1"/>
        <v>0</v>
      </c>
      <c r="G23" s="120" t="s">
        <v>252</v>
      </c>
      <c r="H23" s="120" t="s">
        <v>252</v>
      </c>
      <c r="I23" s="120" t="s">
        <v>252</v>
      </c>
      <c r="J23" s="120" t="s">
        <v>252</v>
      </c>
    </row>
    <row r="24" spans="1:10" ht="20.100000000000001" customHeight="1">
      <c r="A24" s="9" t="s">
        <v>124</v>
      </c>
      <c r="B24" s="7">
        <v>3133</v>
      </c>
      <c r="C24" s="120" t="s">
        <v>252</v>
      </c>
      <c r="D24" s="120" t="s">
        <v>252</v>
      </c>
      <c r="E24" s="120" t="s">
        <v>252</v>
      </c>
      <c r="F24" s="125">
        <f t="shared" si="1"/>
        <v>0</v>
      </c>
      <c r="G24" s="120" t="s">
        <v>252</v>
      </c>
      <c r="H24" s="120" t="s">
        <v>252</v>
      </c>
      <c r="I24" s="120" t="s">
        <v>252</v>
      </c>
      <c r="J24" s="120" t="s">
        <v>252</v>
      </c>
    </row>
    <row r="25" spans="1:10" ht="20.100000000000001" customHeight="1">
      <c r="A25" s="9" t="s">
        <v>313</v>
      </c>
      <c r="B25" s="10">
        <v>3140</v>
      </c>
      <c r="C25" s="125">
        <f>SUM(C26:C31,C34)</f>
        <v>0</v>
      </c>
      <c r="D25" s="125">
        <f>SUM(D26:D31,D34)</f>
        <v>6685</v>
      </c>
      <c r="E25" s="125">
        <f>SUM(E26:E31,E34)</f>
        <v>6685</v>
      </c>
      <c r="F25" s="125">
        <f t="shared" si="1"/>
        <v>7840.3</v>
      </c>
      <c r="G25" s="125">
        <f>SUM(G26:G31,G34)</f>
        <v>2007</v>
      </c>
      <c r="H25" s="125">
        <f>SUM(H26:H31,H34)</f>
        <v>2012</v>
      </c>
      <c r="I25" s="125">
        <f>SUM(I26:I31,I34)</f>
        <v>1881.8</v>
      </c>
      <c r="J25" s="125">
        <f>SUM(J26:J31,J34)</f>
        <v>1939.5</v>
      </c>
    </row>
    <row r="26" spans="1:10" ht="20.100000000000001" customHeight="1">
      <c r="A26" s="9" t="s">
        <v>314</v>
      </c>
      <c r="B26" s="7">
        <v>3141</v>
      </c>
      <c r="C26" s="120" t="s">
        <v>252</v>
      </c>
      <c r="D26" s="120" t="s">
        <v>252</v>
      </c>
      <c r="E26" s="120" t="s">
        <v>252</v>
      </c>
      <c r="F26" s="125">
        <f t="shared" si="1"/>
        <v>0</v>
      </c>
      <c r="G26" s="120" t="s">
        <v>252</v>
      </c>
      <c r="H26" s="120" t="s">
        <v>252</v>
      </c>
      <c r="I26" s="120" t="s">
        <v>252</v>
      </c>
      <c r="J26" s="120" t="s">
        <v>252</v>
      </c>
    </row>
    <row r="27" spans="1:10" ht="20.100000000000001" customHeight="1">
      <c r="A27" s="9" t="s">
        <v>315</v>
      </c>
      <c r="B27" s="7">
        <v>3142</v>
      </c>
      <c r="C27" s="120" t="s">
        <v>252</v>
      </c>
      <c r="D27" s="120" t="s">
        <v>252</v>
      </c>
      <c r="E27" s="120" t="s">
        <v>252</v>
      </c>
      <c r="F27" s="125">
        <f t="shared" si="1"/>
        <v>0</v>
      </c>
      <c r="G27" s="120" t="s">
        <v>252</v>
      </c>
      <c r="H27" s="120" t="s">
        <v>252</v>
      </c>
      <c r="I27" s="120" t="s">
        <v>252</v>
      </c>
      <c r="J27" s="120" t="s">
        <v>252</v>
      </c>
    </row>
    <row r="28" spans="1:10" ht="20.100000000000001" customHeight="1">
      <c r="A28" s="9" t="s">
        <v>90</v>
      </c>
      <c r="B28" s="7">
        <v>3143</v>
      </c>
      <c r="C28" s="120" t="s">
        <v>252</v>
      </c>
      <c r="D28" s="120" t="s">
        <v>252</v>
      </c>
      <c r="E28" s="120" t="s">
        <v>252</v>
      </c>
      <c r="F28" s="125">
        <f t="shared" si="1"/>
        <v>0</v>
      </c>
      <c r="G28" s="120" t="s">
        <v>252</v>
      </c>
      <c r="H28" s="120" t="s">
        <v>252</v>
      </c>
      <c r="I28" s="120" t="s">
        <v>252</v>
      </c>
      <c r="J28" s="120" t="s">
        <v>252</v>
      </c>
    </row>
    <row r="29" spans="1:10" ht="20.100000000000001" customHeight="1">
      <c r="A29" s="9" t="s">
        <v>316</v>
      </c>
      <c r="B29" s="7">
        <v>3144</v>
      </c>
      <c r="C29" s="120" t="s">
        <v>252</v>
      </c>
      <c r="D29" s="120" t="s">
        <v>252</v>
      </c>
      <c r="E29" s="120" t="s">
        <v>252</v>
      </c>
      <c r="F29" s="125">
        <f t="shared" si="1"/>
        <v>0</v>
      </c>
      <c r="G29" s="120" t="s">
        <v>252</v>
      </c>
      <c r="H29" s="120" t="s">
        <v>252</v>
      </c>
      <c r="I29" s="120" t="s">
        <v>252</v>
      </c>
      <c r="J29" s="120" t="s">
        <v>252</v>
      </c>
    </row>
    <row r="30" spans="1:10" ht="20.100000000000001" customHeight="1">
      <c r="A30" s="9" t="s">
        <v>89</v>
      </c>
      <c r="B30" s="7">
        <v>3145</v>
      </c>
      <c r="C30" s="120" t="s">
        <v>252</v>
      </c>
      <c r="D30" s="120">
        <v>5023</v>
      </c>
      <c r="E30" s="120">
        <v>5023</v>
      </c>
      <c r="F30" s="125">
        <f t="shared" si="1"/>
        <v>7181.8</v>
      </c>
      <c r="G30" s="120">
        <v>1837</v>
      </c>
      <c r="H30" s="120">
        <v>1844</v>
      </c>
      <c r="I30" s="120">
        <v>1723.8</v>
      </c>
      <c r="J30" s="120">
        <v>1777</v>
      </c>
    </row>
    <row r="31" spans="1:10" ht="20.100000000000001" customHeight="1">
      <c r="A31" s="9" t="s">
        <v>317</v>
      </c>
      <c r="B31" s="7">
        <v>3146</v>
      </c>
      <c r="C31" s="125">
        <f>SUM(C32,C33)</f>
        <v>0</v>
      </c>
      <c r="D31" s="125">
        <v>419</v>
      </c>
      <c r="E31" s="125">
        <v>419</v>
      </c>
      <c r="F31" s="125">
        <f t="shared" si="1"/>
        <v>599</v>
      </c>
      <c r="G31" s="125">
        <v>153</v>
      </c>
      <c r="H31" s="125">
        <v>154</v>
      </c>
      <c r="I31" s="125">
        <v>144</v>
      </c>
      <c r="J31" s="125">
        <v>148</v>
      </c>
    </row>
    <row r="32" spans="1:10" ht="19.5" customHeight="1">
      <c r="A32" s="9" t="s">
        <v>318</v>
      </c>
      <c r="B32" s="7" t="s">
        <v>319</v>
      </c>
      <c r="C32" s="120" t="s">
        <v>252</v>
      </c>
      <c r="D32" s="120" t="s">
        <v>252</v>
      </c>
      <c r="E32" s="120" t="s">
        <v>252</v>
      </c>
      <c r="F32" s="125">
        <f t="shared" si="1"/>
        <v>0</v>
      </c>
      <c r="G32" s="120" t="s">
        <v>252</v>
      </c>
      <c r="H32" s="120" t="s">
        <v>252</v>
      </c>
      <c r="I32" s="120" t="s">
        <v>252</v>
      </c>
      <c r="J32" s="120" t="s">
        <v>252</v>
      </c>
    </row>
    <row r="33" spans="1:10" ht="37.5">
      <c r="A33" s="9" t="s">
        <v>320</v>
      </c>
      <c r="B33" s="7" t="s">
        <v>321</v>
      </c>
      <c r="C33" s="120" t="s">
        <v>252</v>
      </c>
      <c r="D33" s="120" t="s">
        <v>252</v>
      </c>
      <c r="E33" s="120" t="s">
        <v>252</v>
      </c>
      <c r="F33" s="125">
        <f t="shared" si="1"/>
        <v>0</v>
      </c>
      <c r="G33" s="120" t="s">
        <v>252</v>
      </c>
      <c r="H33" s="120" t="s">
        <v>252</v>
      </c>
      <c r="I33" s="120" t="s">
        <v>252</v>
      </c>
      <c r="J33" s="120" t="s">
        <v>252</v>
      </c>
    </row>
    <row r="34" spans="1:10" ht="20.100000000000001" customHeight="1">
      <c r="A34" s="9" t="s">
        <v>95</v>
      </c>
      <c r="B34" s="7">
        <v>3150</v>
      </c>
      <c r="C34" s="120" t="s">
        <v>252</v>
      </c>
      <c r="D34" s="120">
        <v>1243</v>
      </c>
      <c r="E34" s="120">
        <v>1243</v>
      </c>
      <c r="F34" s="125">
        <f t="shared" si="1"/>
        <v>59.5</v>
      </c>
      <c r="G34" s="120">
        <v>17</v>
      </c>
      <c r="H34" s="120">
        <v>14</v>
      </c>
      <c r="I34" s="120">
        <v>14</v>
      </c>
      <c r="J34" s="120">
        <v>14.5</v>
      </c>
    </row>
    <row r="35" spans="1:10" ht="20.100000000000001" customHeight="1">
      <c r="A35" s="9" t="s">
        <v>322</v>
      </c>
      <c r="B35" s="10">
        <v>3160</v>
      </c>
      <c r="C35" s="120" t="s">
        <v>252</v>
      </c>
      <c r="D35" s="120" t="s">
        <v>252</v>
      </c>
      <c r="E35" s="120" t="s">
        <v>252</v>
      </c>
      <c r="F35" s="125">
        <f t="shared" si="1"/>
        <v>0</v>
      </c>
      <c r="G35" s="120" t="s">
        <v>252</v>
      </c>
      <c r="H35" s="120" t="s">
        <v>252</v>
      </c>
      <c r="I35" s="120" t="s">
        <v>252</v>
      </c>
      <c r="J35" s="120" t="s">
        <v>252</v>
      </c>
    </row>
    <row r="36" spans="1:10" ht="20.100000000000001" customHeight="1">
      <c r="A36" s="9" t="s">
        <v>398</v>
      </c>
      <c r="B36" s="10">
        <v>3170</v>
      </c>
      <c r="C36" s="120" t="s">
        <v>252</v>
      </c>
      <c r="D36" s="120">
        <v>65</v>
      </c>
      <c r="E36" s="120">
        <v>65</v>
      </c>
      <c r="F36" s="125">
        <f t="shared" si="1"/>
        <v>161</v>
      </c>
      <c r="G36" s="120">
        <v>50</v>
      </c>
      <c r="H36" s="120">
        <v>40</v>
      </c>
      <c r="I36" s="120">
        <v>40</v>
      </c>
      <c r="J36" s="120">
        <v>31</v>
      </c>
    </row>
    <row r="37" spans="1:10" ht="20.100000000000001" customHeight="1">
      <c r="A37" s="11" t="s">
        <v>266</v>
      </c>
      <c r="B37" s="12">
        <v>3195</v>
      </c>
      <c r="C37" s="154">
        <f>SUM(C7,C18)</f>
        <v>0</v>
      </c>
      <c r="D37" s="154">
        <f>SUM(D7,D18)</f>
        <v>80648</v>
      </c>
      <c r="E37" s="154">
        <f>SUM(E7,E18)</f>
        <v>80648</v>
      </c>
      <c r="F37" s="158">
        <f t="shared" si="1"/>
        <v>107024.5</v>
      </c>
      <c r="G37" s="154">
        <f>SUM(G7,G18)</f>
        <v>27959.200000000001</v>
      </c>
      <c r="H37" s="154">
        <f>SUM(H7,H18)</f>
        <v>27066</v>
      </c>
      <c r="I37" s="154">
        <f>SUM(I7,I18)</f>
        <v>25185.8</v>
      </c>
      <c r="J37" s="154">
        <f>SUM(J7,J18)</f>
        <v>26813.5</v>
      </c>
    </row>
    <row r="38" spans="1:10" ht="20.100000000000001" customHeight="1">
      <c r="A38" s="160" t="s">
        <v>149</v>
      </c>
      <c r="B38" s="141"/>
      <c r="C38" s="142"/>
      <c r="D38" s="142"/>
      <c r="E38" s="142"/>
      <c r="F38" s="142"/>
      <c r="G38" s="142"/>
      <c r="H38" s="142"/>
      <c r="I38" s="142"/>
      <c r="J38" s="143"/>
    </row>
    <row r="39" spans="1:10" ht="20.100000000000001" customHeight="1">
      <c r="A39" s="151" t="s">
        <v>323</v>
      </c>
      <c r="B39" s="144">
        <v>3200</v>
      </c>
      <c r="C39" s="154">
        <f>SUM(C40:C43)</f>
        <v>0</v>
      </c>
      <c r="D39" s="154">
        <f>SUM(D40:D43)</f>
        <v>4111</v>
      </c>
      <c r="E39" s="154">
        <f>SUM(E40:E43)</f>
        <v>4111</v>
      </c>
      <c r="F39" s="158">
        <f t="shared" si="1"/>
        <v>2580</v>
      </c>
      <c r="G39" s="154">
        <f>SUM(G40:G43)</f>
        <v>1330</v>
      </c>
      <c r="H39" s="154">
        <f>SUM(H40:H43)</f>
        <v>1250</v>
      </c>
      <c r="I39" s="154">
        <f>SUM(I40:I43)</f>
        <v>0</v>
      </c>
      <c r="J39" s="154">
        <f>SUM(J40:J43)</f>
        <v>0</v>
      </c>
    </row>
    <row r="40" spans="1:10" ht="20.100000000000001" customHeight="1">
      <c r="A40" s="9" t="s">
        <v>324</v>
      </c>
      <c r="B40" s="7">
        <v>3210</v>
      </c>
      <c r="C40" s="120"/>
      <c r="D40" s="120"/>
      <c r="E40" s="120"/>
      <c r="F40" s="125">
        <f>SUM(G40:J40)</f>
        <v>0</v>
      </c>
      <c r="G40" s="120"/>
      <c r="H40" s="120"/>
      <c r="I40" s="120"/>
      <c r="J40" s="120"/>
    </row>
    <row r="41" spans="1:10" ht="20.100000000000001" customHeight="1">
      <c r="A41" s="9" t="s">
        <v>325</v>
      </c>
      <c r="B41" s="10">
        <v>3220</v>
      </c>
      <c r="C41" s="120"/>
      <c r="D41" s="120"/>
      <c r="E41" s="120"/>
      <c r="F41" s="125">
        <f>SUM(G41:J41)</f>
        <v>0</v>
      </c>
      <c r="G41" s="120"/>
      <c r="H41" s="120"/>
      <c r="I41" s="120"/>
      <c r="J41" s="120"/>
    </row>
    <row r="42" spans="1:10" ht="20.100000000000001" customHeight="1">
      <c r="A42" s="9" t="s">
        <v>54</v>
      </c>
      <c r="B42" s="10">
        <v>3230</v>
      </c>
      <c r="C42" s="120"/>
      <c r="D42" s="120"/>
      <c r="E42" s="120"/>
      <c r="F42" s="125">
        <f>SUM(G42:J42)</f>
        <v>0</v>
      </c>
      <c r="G42" s="120"/>
      <c r="H42" s="120"/>
      <c r="I42" s="120"/>
      <c r="J42" s="120"/>
    </row>
    <row r="43" spans="1:10" ht="20.100000000000001" customHeight="1">
      <c r="A43" s="9" t="s">
        <v>402</v>
      </c>
      <c r="B43" s="10">
        <v>3240</v>
      </c>
      <c r="C43" s="120"/>
      <c r="D43" s="120">
        <v>4111</v>
      </c>
      <c r="E43" s="120">
        <v>4111</v>
      </c>
      <c r="F43" s="125">
        <f>SUM(G43:J43)</f>
        <v>2580</v>
      </c>
      <c r="G43" s="120">
        <v>1330</v>
      </c>
      <c r="H43" s="120">
        <v>1250</v>
      </c>
      <c r="I43" s="120"/>
      <c r="J43" s="120"/>
    </row>
    <row r="44" spans="1:10" ht="20.100000000000001" customHeight="1">
      <c r="A44" s="11" t="s">
        <v>326</v>
      </c>
      <c r="B44" s="12">
        <v>3255</v>
      </c>
      <c r="C44" s="154">
        <f>SUM(C45:C49)</f>
        <v>0</v>
      </c>
      <c r="D44" s="154">
        <f>SUM(D45:D49)</f>
        <v>4111</v>
      </c>
      <c r="E44" s="154">
        <f>SUM(E45:E49)</f>
        <v>4111</v>
      </c>
      <c r="F44" s="158">
        <f>SUM(G44:J44)</f>
        <v>2580</v>
      </c>
      <c r="G44" s="154">
        <f>SUM(G45:G49)</f>
        <v>1330</v>
      </c>
      <c r="H44" s="154">
        <f>SUM(H45:H49)</f>
        <v>1250</v>
      </c>
      <c r="I44" s="154">
        <f>SUM(I45:I49)</f>
        <v>0</v>
      </c>
      <c r="J44" s="154">
        <f>SUM(J45:J49)</f>
        <v>0</v>
      </c>
    </row>
    <row r="45" spans="1:10" ht="20.100000000000001" customHeight="1">
      <c r="A45" s="9" t="s">
        <v>403</v>
      </c>
      <c r="B45" s="10">
        <v>3260</v>
      </c>
      <c r="C45" s="120" t="s">
        <v>252</v>
      </c>
      <c r="D45" s="120">
        <v>4111</v>
      </c>
      <c r="E45" s="120">
        <v>4111</v>
      </c>
      <c r="F45" s="125">
        <f t="shared" ref="F45:F64" si="2">SUM(G45:J45)</f>
        <v>1250</v>
      </c>
      <c r="G45" s="120" t="s">
        <v>252</v>
      </c>
      <c r="H45" s="120">
        <v>1250</v>
      </c>
      <c r="I45" s="120" t="s">
        <v>252</v>
      </c>
      <c r="J45" s="120" t="s">
        <v>252</v>
      </c>
    </row>
    <row r="46" spans="1:10" ht="20.100000000000001" customHeight="1">
      <c r="A46" s="9" t="s">
        <v>404</v>
      </c>
      <c r="B46" s="10">
        <v>3265</v>
      </c>
      <c r="C46" s="120" t="s">
        <v>252</v>
      </c>
      <c r="D46" s="120" t="s">
        <v>252</v>
      </c>
      <c r="E46" s="120" t="s">
        <v>252</v>
      </c>
      <c r="F46" s="125">
        <f t="shared" si="2"/>
        <v>0</v>
      </c>
      <c r="G46" s="120" t="s">
        <v>252</v>
      </c>
      <c r="H46" s="120" t="s">
        <v>252</v>
      </c>
      <c r="I46" s="120" t="s">
        <v>252</v>
      </c>
      <c r="J46" s="120" t="s">
        <v>252</v>
      </c>
    </row>
    <row r="47" spans="1:10" ht="20.100000000000001" customHeight="1">
      <c r="A47" s="9" t="s">
        <v>405</v>
      </c>
      <c r="B47" s="10">
        <v>3270</v>
      </c>
      <c r="C47" s="120" t="s">
        <v>252</v>
      </c>
      <c r="D47" s="120" t="s">
        <v>252</v>
      </c>
      <c r="E47" s="120" t="s">
        <v>252</v>
      </c>
      <c r="F47" s="125">
        <f t="shared" si="2"/>
        <v>0</v>
      </c>
      <c r="G47" s="120" t="s">
        <v>252</v>
      </c>
      <c r="H47" s="120" t="s">
        <v>252</v>
      </c>
      <c r="I47" s="120" t="s">
        <v>252</v>
      </c>
      <c r="J47" s="120" t="s">
        <v>252</v>
      </c>
    </row>
    <row r="48" spans="1:10" ht="20.100000000000001" customHeight="1">
      <c r="A48" s="9" t="s">
        <v>55</v>
      </c>
      <c r="B48" s="10">
        <v>3275</v>
      </c>
      <c r="C48" s="120" t="s">
        <v>252</v>
      </c>
      <c r="D48" s="120" t="s">
        <v>252</v>
      </c>
      <c r="E48" s="120" t="s">
        <v>252</v>
      </c>
      <c r="F48" s="125">
        <f t="shared" si="2"/>
        <v>0</v>
      </c>
      <c r="G48" s="120" t="s">
        <v>252</v>
      </c>
      <c r="H48" s="120" t="s">
        <v>252</v>
      </c>
      <c r="I48" s="120" t="s">
        <v>252</v>
      </c>
      <c r="J48" s="120" t="s">
        <v>252</v>
      </c>
    </row>
    <row r="49" spans="1:10" ht="20.100000000000001" customHeight="1">
      <c r="A49" s="9" t="s">
        <v>398</v>
      </c>
      <c r="B49" s="10">
        <v>3280</v>
      </c>
      <c r="C49" s="120" t="s">
        <v>252</v>
      </c>
      <c r="D49" s="120" t="s">
        <v>252</v>
      </c>
      <c r="E49" s="120" t="s">
        <v>252</v>
      </c>
      <c r="F49" s="125">
        <f t="shared" si="2"/>
        <v>1330</v>
      </c>
      <c r="G49" s="120">
        <v>1330</v>
      </c>
      <c r="H49" s="120" t="s">
        <v>252</v>
      </c>
      <c r="I49" s="120" t="s">
        <v>252</v>
      </c>
      <c r="J49" s="120" t="s">
        <v>252</v>
      </c>
    </row>
    <row r="50" spans="1:10" ht="20.100000000000001" customHeight="1">
      <c r="A50" s="152" t="s">
        <v>150</v>
      </c>
      <c r="B50" s="145">
        <v>3295</v>
      </c>
      <c r="C50" s="154">
        <f>SUM(C39,C44)</f>
        <v>0</v>
      </c>
      <c r="D50" s="154">
        <f t="shared" ref="D50:I50" si="3">SUM(D39,D44)</f>
        <v>8222</v>
      </c>
      <c r="E50" s="154">
        <f t="shared" si="3"/>
        <v>8222</v>
      </c>
      <c r="F50" s="158">
        <f t="shared" si="2"/>
        <v>5160</v>
      </c>
      <c r="G50" s="154">
        <f t="shared" si="3"/>
        <v>2660</v>
      </c>
      <c r="H50" s="154">
        <f t="shared" si="3"/>
        <v>2500</v>
      </c>
      <c r="I50" s="154">
        <f t="shared" si="3"/>
        <v>0</v>
      </c>
      <c r="J50" s="154">
        <f>SUM(J39,J44)</f>
        <v>0</v>
      </c>
    </row>
    <row r="51" spans="1:10" ht="20.100000000000001" customHeight="1">
      <c r="A51" s="160" t="s">
        <v>151</v>
      </c>
      <c r="B51" s="141"/>
      <c r="C51" s="142"/>
      <c r="D51" s="142"/>
      <c r="E51" s="142"/>
      <c r="F51" s="142"/>
      <c r="G51" s="142"/>
      <c r="H51" s="142"/>
      <c r="I51" s="142"/>
      <c r="J51" s="143"/>
    </row>
    <row r="52" spans="1:10" ht="20.100000000000001" customHeight="1">
      <c r="A52" s="11" t="s">
        <v>327</v>
      </c>
      <c r="B52" s="12">
        <v>3300</v>
      </c>
      <c r="C52" s="154">
        <f>SUM(C53,C54,C58)</f>
        <v>0</v>
      </c>
      <c r="D52" s="154">
        <f>SUM(D53,D54,D58)</f>
        <v>0</v>
      </c>
      <c r="E52" s="154">
        <f>SUM(E53,E54,E58)</f>
        <v>0</v>
      </c>
      <c r="F52" s="158">
        <f t="shared" si="2"/>
        <v>0</v>
      </c>
      <c r="G52" s="154">
        <f>SUM(G53,G54,G58)</f>
        <v>0</v>
      </c>
      <c r="H52" s="154">
        <f>SUM(H53,H54,H58)</f>
        <v>0</v>
      </c>
      <c r="I52" s="154">
        <f>SUM(I53,I54,I58)</f>
        <v>0</v>
      </c>
      <c r="J52" s="154">
        <f>SUM(J53,J54,J58)</f>
        <v>0</v>
      </c>
    </row>
    <row r="53" spans="1:10" ht="20.100000000000001" customHeight="1">
      <c r="A53" s="9" t="s">
        <v>328</v>
      </c>
      <c r="B53" s="10">
        <v>3310</v>
      </c>
      <c r="C53" s="120"/>
      <c r="D53" s="120"/>
      <c r="E53" s="120"/>
      <c r="F53" s="125">
        <f t="shared" si="2"/>
        <v>0</v>
      </c>
      <c r="G53" s="120"/>
      <c r="H53" s="120"/>
      <c r="I53" s="120"/>
      <c r="J53" s="120"/>
    </row>
    <row r="54" spans="1:10" ht="20.100000000000001" customHeight="1">
      <c r="A54" s="9" t="s">
        <v>329</v>
      </c>
      <c r="B54" s="10">
        <v>3320</v>
      </c>
      <c r="C54" s="125">
        <f>SUM(C55:C57)</f>
        <v>0</v>
      </c>
      <c r="D54" s="125">
        <f>SUM(D55:D57)</f>
        <v>0</v>
      </c>
      <c r="E54" s="125">
        <f>SUM(E55:E57)</f>
        <v>0</v>
      </c>
      <c r="F54" s="125">
        <f t="shared" si="2"/>
        <v>0</v>
      </c>
      <c r="G54" s="125">
        <f>SUM(G55:G57)</f>
        <v>0</v>
      </c>
      <c r="H54" s="125">
        <f>SUM(H55:H57)</f>
        <v>0</v>
      </c>
      <c r="I54" s="125">
        <f>SUM(I55:I57)</f>
        <v>0</v>
      </c>
      <c r="J54" s="125">
        <f>SUM(J55:J57)</f>
        <v>0</v>
      </c>
    </row>
    <row r="55" spans="1:10" ht="20.100000000000001" customHeight="1">
      <c r="A55" s="9" t="s">
        <v>96</v>
      </c>
      <c r="B55" s="7">
        <v>3321</v>
      </c>
      <c r="C55" s="120"/>
      <c r="D55" s="120"/>
      <c r="E55" s="120"/>
      <c r="F55" s="125">
        <f t="shared" si="2"/>
        <v>0</v>
      </c>
      <c r="G55" s="120"/>
      <c r="H55" s="120"/>
      <c r="I55" s="120"/>
      <c r="J55" s="120"/>
    </row>
    <row r="56" spans="1:10" ht="20.100000000000001" customHeight="1">
      <c r="A56" s="9" t="s">
        <v>99</v>
      </c>
      <c r="B56" s="7">
        <v>3322</v>
      </c>
      <c r="C56" s="120"/>
      <c r="D56" s="120"/>
      <c r="E56" s="120"/>
      <c r="F56" s="125">
        <f t="shared" si="2"/>
        <v>0</v>
      </c>
      <c r="G56" s="120"/>
      <c r="H56" s="120"/>
      <c r="I56" s="120"/>
      <c r="J56" s="120"/>
    </row>
    <row r="57" spans="1:10" ht="20.100000000000001" customHeight="1">
      <c r="A57" s="9" t="s">
        <v>124</v>
      </c>
      <c r="B57" s="7">
        <v>3323</v>
      </c>
      <c r="C57" s="120"/>
      <c r="D57" s="120"/>
      <c r="E57" s="120"/>
      <c r="F57" s="125">
        <f t="shared" si="2"/>
        <v>0</v>
      </c>
      <c r="G57" s="120"/>
      <c r="H57" s="120"/>
      <c r="I57" s="120"/>
      <c r="J57" s="120"/>
    </row>
    <row r="58" spans="1:10" ht="20.100000000000001" customHeight="1">
      <c r="A58" s="9" t="s">
        <v>402</v>
      </c>
      <c r="B58" s="10">
        <v>3340</v>
      </c>
      <c r="C58" s="120"/>
      <c r="D58" s="120"/>
      <c r="E58" s="120"/>
      <c r="F58" s="125">
        <f t="shared" si="2"/>
        <v>0</v>
      </c>
      <c r="G58" s="120"/>
      <c r="H58" s="120"/>
      <c r="I58" s="120"/>
      <c r="J58" s="120"/>
    </row>
    <row r="59" spans="1:10" ht="20.100000000000001" customHeight="1">
      <c r="A59" s="11" t="s">
        <v>330</v>
      </c>
      <c r="B59" s="12">
        <v>3345</v>
      </c>
      <c r="C59" s="154">
        <f>SUM(C60,C61,C65,C66)</f>
        <v>0</v>
      </c>
      <c r="D59" s="154">
        <f>SUM(D60,D61,D65,D66)</f>
        <v>0</v>
      </c>
      <c r="E59" s="154">
        <f>SUM(E60,E61,E65,E66)</f>
        <v>0</v>
      </c>
      <c r="F59" s="158">
        <f t="shared" si="2"/>
        <v>0</v>
      </c>
      <c r="G59" s="154">
        <f>SUM(G60,G61,G65,G66)</f>
        <v>0</v>
      </c>
      <c r="H59" s="154">
        <f>SUM(H60,H61,H65,H66)</f>
        <v>0</v>
      </c>
      <c r="I59" s="154">
        <f>SUM(I60,I61,I65,I66)</f>
        <v>0</v>
      </c>
      <c r="J59" s="154">
        <f>SUM(J60,J61,J65,J66)</f>
        <v>0</v>
      </c>
    </row>
    <row r="60" spans="1:10" ht="20.100000000000001" customHeight="1">
      <c r="A60" s="9" t="s">
        <v>331</v>
      </c>
      <c r="B60" s="10">
        <v>3350</v>
      </c>
      <c r="C60" s="120" t="s">
        <v>252</v>
      </c>
      <c r="D60" s="120" t="s">
        <v>252</v>
      </c>
      <c r="E60" s="120" t="s">
        <v>252</v>
      </c>
      <c r="F60" s="125">
        <f>SUM(G60:J60)</f>
        <v>0</v>
      </c>
      <c r="G60" s="120" t="s">
        <v>252</v>
      </c>
      <c r="H60" s="120" t="s">
        <v>252</v>
      </c>
      <c r="I60" s="120" t="s">
        <v>252</v>
      </c>
      <c r="J60" s="120" t="s">
        <v>252</v>
      </c>
    </row>
    <row r="61" spans="1:10" ht="20.100000000000001" customHeight="1">
      <c r="A61" s="9" t="s">
        <v>332</v>
      </c>
      <c r="B61" s="7">
        <v>3360</v>
      </c>
      <c r="C61" s="125">
        <f>SUM(C62:C64)</f>
        <v>0</v>
      </c>
      <c r="D61" s="125">
        <f>SUM(D62:D64)</f>
        <v>0</v>
      </c>
      <c r="E61" s="125">
        <f>SUM(E62:E64)</f>
        <v>0</v>
      </c>
      <c r="F61" s="125">
        <f t="shared" si="2"/>
        <v>0</v>
      </c>
      <c r="G61" s="125">
        <f>SUM(G62:G64)</f>
        <v>0</v>
      </c>
      <c r="H61" s="125">
        <f>SUM(H62:H64)</f>
        <v>0</v>
      </c>
      <c r="I61" s="125">
        <f>SUM(I62:I64)</f>
        <v>0</v>
      </c>
      <c r="J61" s="125">
        <f>SUM(J62:J64)</f>
        <v>0</v>
      </c>
    </row>
    <row r="62" spans="1:10" ht="20.100000000000001" customHeight="1">
      <c r="A62" s="9" t="s">
        <v>96</v>
      </c>
      <c r="B62" s="7">
        <v>3361</v>
      </c>
      <c r="C62" s="120" t="s">
        <v>252</v>
      </c>
      <c r="D62" s="120" t="s">
        <v>252</v>
      </c>
      <c r="E62" s="120" t="s">
        <v>252</v>
      </c>
      <c r="F62" s="125">
        <f t="shared" si="2"/>
        <v>0</v>
      </c>
      <c r="G62" s="120" t="s">
        <v>252</v>
      </c>
      <c r="H62" s="120" t="s">
        <v>252</v>
      </c>
      <c r="I62" s="120" t="s">
        <v>252</v>
      </c>
      <c r="J62" s="120" t="s">
        <v>252</v>
      </c>
    </row>
    <row r="63" spans="1:10" ht="20.100000000000001" customHeight="1">
      <c r="A63" s="9" t="s">
        <v>99</v>
      </c>
      <c r="B63" s="7">
        <v>3362</v>
      </c>
      <c r="C63" s="120" t="s">
        <v>252</v>
      </c>
      <c r="D63" s="120" t="s">
        <v>252</v>
      </c>
      <c r="E63" s="120" t="s">
        <v>252</v>
      </c>
      <c r="F63" s="125">
        <f t="shared" si="2"/>
        <v>0</v>
      </c>
      <c r="G63" s="120" t="s">
        <v>252</v>
      </c>
      <c r="H63" s="120" t="s">
        <v>252</v>
      </c>
      <c r="I63" s="120" t="s">
        <v>252</v>
      </c>
      <c r="J63" s="120" t="s">
        <v>252</v>
      </c>
    </row>
    <row r="64" spans="1:10" ht="20.100000000000001" customHeight="1">
      <c r="A64" s="9" t="s">
        <v>124</v>
      </c>
      <c r="B64" s="7">
        <v>3363</v>
      </c>
      <c r="C64" s="120" t="s">
        <v>252</v>
      </c>
      <c r="D64" s="120" t="s">
        <v>252</v>
      </c>
      <c r="E64" s="120" t="s">
        <v>252</v>
      </c>
      <c r="F64" s="125">
        <f t="shared" si="2"/>
        <v>0</v>
      </c>
      <c r="G64" s="120" t="s">
        <v>252</v>
      </c>
      <c r="H64" s="120" t="s">
        <v>252</v>
      </c>
      <c r="I64" s="120" t="s">
        <v>252</v>
      </c>
      <c r="J64" s="120" t="s">
        <v>252</v>
      </c>
    </row>
    <row r="65" spans="1:10" ht="20.100000000000001" customHeight="1">
      <c r="A65" s="9" t="s">
        <v>333</v>
      </c>
      <c r="B65" s="7">
        <v>3370</v>
      </c>
      <c r="C65" s="120" t="s">
        <v>252</v>
      </c>
      <c r="D65" s="120" t="s">
        <v>252</v>
      </c>
      <c r="E65" s="120" t="s">
        <v>252</v>
      </c>
      <c r="F65" s="125">
        <f>SUM(G65:J65)</f>
        <v>0</v>
      </c>
      <c r="G65" s="120" t="s">
        <v>252</v>
      </c>
      <c r="H65" s="120" t="s">
        <v>252</v>
      </c>
      <c r="I65" s="120" t="s">
        <v>252</v>
      </c>
      <c r="J65" s="120" t="s">
        <v>252</v>
      </c>
    </row>
    <row r="66" spans="1:10" ht="20.100000000000001" customHeight="1">
      <c r="A66" s="9" t="s">
        <v>398</v>
      </c>
      <c r="B66" s="10">
        <v>3380</v>
      </c>
      <c r="C66" s="120" t="s">
        <v>252</v>
      </c>
      <c r="D66" s="120" t="s">
        <v>252</v>
      </c>
      <c r="E66" s="120" t="s">
        <v>252</v>
      </c>
      <c r="F66" s="125">
        <f>SUM(G66:J66)</f>
        <v>0</v>
      </c>
      <c r="G66" s="120" t="s">
        <v>252</v>
      </c>
      <c r="H66" s="120" t="s">
        <v>252</v>
      </c>
      <c r="I66" s="120" t="s">
        <v>252</v>
      </c>
      <c r="J66" s="120" t="s">
        <v>252</v>
      </c>
    </row>
    <row r="67" spans="1:10" ht="20.100000000000001" customHeight="1">
      <c r="A67" s="11" t="s">
        <v>152</v>
      </c>
      <c r="B67" s="12">
        <v>3395</v>
      </c>
      <c r="C67" s="154">
        <f>SUM(C52,C59)</f>
        <v>0</v>
      </c>
      <c r="D67" s="154">
        <f t="shared" ref="D67:J67" si="4">SUM(D52,D59)</f>
        <v>0</v>
      </c>
      <c r="E67" s="154">
        <f t="shared" si="4"/>
        <v>0</v>
      </c>
      <c r="F67" s="158">
        <f>SUM(G67:J67)</f>
        <v>0</v>
      </c>
      <c r="G67" s="154">
        <f t="shared" si="4"/>
        <v>0</v>
      </c>
      <c r="H67" s="154">
        <f t="shared" si="4"/>
        <v>0</v>
      </c>
      <c r="I67" s="154">
        <f t="shared" si="4"/>
        <v>0</v>
      </c>
      <c r="J67" s="154">
        <f t="shared" si="4"/>
        <v>0</v>
      </c>
    </row>
    <row r="68" spans="1:10" ht="20.100000000000001" customHeight="1">
      <c r="A68" s="161" t="s">
        <v>34</v>
      </c>
      <c r="B68" s="12">
        <v>3400</v>
      </c>
      <c r="C68" s="154">
        <f t="shared" ref="C68:J68" si="5">SUM(C37,C50,C67)</f>
        <v>0</v>
      </c>
      <c r="D68" s="154">
        <f t="shared" si="5"/>
        <v>88870</v>
      </c>
      <c r="E68" s="154">
        <f t="shared" si="5"/>
        <v>88870</v>
      </c>
      <c r="F68" s="154">
        <f t="shared" si="5"/>
        <v>112184.5</v>
      </c>
      <c r="G68" s="154">
        <f t="shared" si="5"/>
        <v>30619.200000000001</v>
      </c>
      <c r="H68" s="154">
        <f t="shared" si="5"/>
        <v>29566</v>
      </c>
      <c r="I68" s="154">
        <f t="shared" si="5"/>
        <v>25185.8</v>
      </c>
      <c r="J68" s="154">
        <f t="shared" si="5"/>
        <v>26813.5</v>
      </c>
    </row>
    <row r="69" spans="1:10" s="19" customFormat="1" ht="20.100000000000001" customHeight="1">
      <c r="A69" s="9" t="s">
        <v>265</v>
      </c>
      <c r="B69" s="10">
        <v>3405</v>
      </c>
      <c r="C69" s="120"/>
      <c r="D69" s="120"/>
      <c r="E69" s="120"/>
      <c r="F69" s="120"/>
      <c r="G69" s="120"/>
      <c r="H69" s="120"/>
      <c r="I69" s="120"/>
      <c r="J69" s="120"/>
    </row>
    <row r="70" spans="1:10" s="19" customFormat="1" ht="20.100000000000001" customHeight="1">
      <c r="A70" s="98" t="s">
        <v>155</v>
      </c>
      <c r="B70" s="10">
        <v>3410</v>
      </c>
      <c r="C70" s="120"/>
      <c r="D70" s="120"/>
      <c r="E70" s="120"/>
      <c r="F70" s="125">
        <f>SUM(G70:J70)</f>
        <v>0</v>
      </c>
      <c r="G70" s="120"/>
      <c r="H70" s="120"/>
      <c r="I70" s="120"/>
      <c r="J70" s="120"/>
    </row>
    <row r="71" spans="1:10" s="19" customFormat="1" ht="20.100000000000001" customHeight="1">
      <c r="A71" s="9" t="s">
        <v>268</v>
      </c>
      <c r="B71" s="10">
        <v>3415</v>
      </c>
      <c r="C71" s="155">
        <f>SUM(C69,C68,C70)</f>
        <v>0</v>
      </c>
      <c r="D71" s="155">
        <f t="shared" ref="D71:J71" si="6">SUM(D69,D68,D70)</f>
        <v>88870</v>
      </c>
      <c r="E71" s="155">
        <f t="shared" si="6"/>
        <v>88870</v>
      </c>
      <c r="F71" s="155">
        <f t="shared" si="6"/>
        <v>112184.5</v>
      </c>
      <c r="G71" s="155">
        <f t="shared" si="6"/>
        <v>30619.200000000001</v>
      </c>
      <c r="H71" s="155">
        <f t="shared" si="6"/>
        <v>29566</v>
      </c>
      <c r="I71" s="155">
        <f t="shared" si="6"/>
        <v>25185.8</v>
      </c>
      <c r="J71" s="155">
        <f t="shared" si="6"/>
        <v>26813.5</v>
      </c>
    </row>
    <row r="72" spans="1:10" s="19" customFormat="1" ht="20.100000000000001" customHeight="1">
      <c r="A72" s="2"/>
      <c r="B72" s="38"/>
      <c r="C72" s="41"/>
      <c r="D72" s="39"/>
      <c r="E72" s="39"/>
      <c r="F72" s="22"/>
      <c r="G72" s="39"/>
      <c r="H72" s="39"/>
      <c r="I72" s="39"/>
      <c r="J72" s="39"/>
    </row>
    <row r="73" spans="1:10" s="19" customFormat="1" ht="20.100000000000001" customHeight="1">
      <c r="A73" s="2"/>
      <c r="B73" s="38"/>
      <c r="C73" s="41"/>
      <c r="D73" s="39"/>
      <c r="E73" s="39"/>
      <c r="F73" s="22"/>
      <c r="G73" s="39"/>
      <c r="H73" s="39"/>
      <c r="I73" s="39"/>
      <c r="J73" s="39"/>
    </row>
    <row r="74" spans="1:10" s="19" customFormat="1" ht="20.100000000000001" customHeight="1">
      <c r="A74" s="2"/>
      <c r="B74" s="38"/>
      <c r="C74" s="41"/>
      <c r="D74" s="39"/>
      <c r="E74" s="39"/>
      <c r="F74" s="22"/>
      <c r="G74" s="39"/>
      <c r="H74" s="39"/>
      <c r="I74" s="39"/>
      <c r="J74" s="39"/>
    </row>
    <row r="75" spans="1:10" s="3" customFormat="1" ht="20.100000000000001" customHeight="1">
      <c r="A75" s="67" t="s">
        <v>464</v>
      </c>
      <c r="B75" s="1"/>
      <c r="C75" s="209" t="s">
        <v>112</v>
      </c>
      <c r="D75" s="224"/>
      <c r="E75" s="224"/>
      <c r="F75" s="224"/>
      <c r="G75" s="16"/>
      <c r="H75" s="219" t="s">
        <v>465</v>
      </c>
      <c r="I75" s="219"/>
      <c r="J75" s="219"/>
    </row>
    <row r="76" spans="1:10" ht="20.100000000000001" customHeight="1">
      <c r="A76" s="86" t="s">
        <v>223</v>
      </c>
      <c r="B76" s="3"/>
      <c r="C76" s="199" t="s">
        <v>84</v>
      </c>
      <c r="D76" s="199"/>
      <c r="E76" s="199"/>
      <c r="F76" s="199"/>
      <c r="G76" s="31"/>
      <c r="H76" s="200" t="s">
        <v>107</v>
      </c>
      <c r="I76" s="200"/>
      <c r="J76" s="200"/>
    </row>
    <row r="77" spans="1:10">
      <c r="C77" s="5"/>
    </row>
    <row r="78" spans="1:10">
      <c r="C78" s="5"/>
    </row>
    <row r="79" spans="1:10">
      <c r="C79" s="5"/>
    </row>
    <row r="80" spans="1:10">
      <c r="C80" s="5"/>
    </row>
    <row r="81" spans="3:3">
      <c r="C81" s="5"/>
    </row>
    <row r="82" spans="3:3">
      <c r="C82" s="5"/>
    </row>
    <row r="83" spans="3:3">
      <c r="C83" s="5"/>
    </row>
    <row r="84" spans="3:3">
      <c r="C84" s="5"/>
    </row>
    <row r="85" spans="3:3">
      <c r="C85" s="5"/>
    </row>
    <row r="86" spans="3:3">
      <c r="C86" s="5"/>
    </row>
    <row r="87" spans="3:3">
      <c r="C87" s="5"/>
    </row>
    <row r="88" spans="3:3">
      <c r="C88" s="5"/>
    </row>
    <row r="89" spans="3:3">
      <c r="C89" s="5"/>
    </row>
    <row r="90" spans="3:3">
      <c r="C90" s="5"/>
    </row>
    <row r="91" spans="3:3">
      <c r="C91" s="5"/>
    </row>
    <row r="92" spans="3:3">
      <c r="C92" s="5"/>
    </row>
    <row r="93" spans="3:3">
      <c r="C93" s="5"/>
    </row>
    <row r="94" spans="3:3">
      <c r="C94" s="5"/>
    </row>
    <row r="95" spans="3:3">
      <c r="C95" s="5"/>
    </row>
    <row r="96" spans="3:3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</sheetData>
  <mergeCells count="12">
    <mergeCell ref="F3:F4"/>
    <mergeCell ref="G3:J3"/>
    <mergeCell ref="C76:F76"/>
    <mergeCell ref="H76:J76"/>
    <mergeCell ref="C75:F75"/>
    <mergeCell ref="H75:J75"/>
    <mergeCell ref="A1:J1"/>
    <mergeCell ref="A3:A4"/>
    <mergeCell ref="B3:B4"/>
    <mergeCell ref="C3:C4"/>
    <mergeCell ref="D3:D4"/>
    <mergeCell ref="E3:E4"/>
  </mergeCells>
  <phoneticPr fontId="3" type="noConversion"/>
  <pageMargins left="1.1811023622047245" right="0.39370078740157483" top="0.78740157480314965" bottom="0.78740157480314965" header="0.31496062992125984" footer="0.51181102362204722"/>
  <pageSetup paperSize="9" scale="54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37" max="9" man="1"/>
  </rowBreaks>
  <ignoredErrors>
    <ignoredError sqref="F69 F59 F13 F7 F21 F31 F25 F18 F37 F39 F44 F50 F54 F61 F52 F67" formula="1"/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83"/>
  <sheetViews>
    <sheetView view="pageBreakPreview" zoomScale="50" zoomScaleNormal="75" zoomScaleSheetLayoutView="50" workbookViewId="0">
      <selection activeCell="E10" sqref="E10"/>
    </sheetView>
  </sheetViews>
  <sheetFormatPr defaultRowHeight="18.75"/>
  <cols>
    <col min="1" max="1" width="80.140625" style="3" customWidth="1"/>
    <col min="2" max="2" width="9.85546875" style="29" customWidth="1"/>
    <col min="3" max="5" width="19.42578125" style="29" customWidth="1"/>
    <col min="6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 spans="1:17">
      <c r="A1" s="191" t="s">
        <v>185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7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7" ht="43.5" customHeight="1">
      <c r="A3" s="206" t="s">
        <v>208</v>
      </c>
      <c r="B3" s="197" t="s">
        <v>18</v>
      </c>
      <c r="C3" s="197" t="s">
        <v>33</v>
      </c>
      <c r="D3" s="197" t="s">
        <v>37</v>
      </c>
      <c r="E3" s="213" t="s">
        <v>153</v>
      </c>
      <c r="F3" s="197" t="s">
        <v>23</v>
      </c>
      <c r="G3" s="197" t="s">
        <v>166</v>
      </c>
      <c r="H3" s="197"/>
      <c r="I3" s="197"/>
      <c r="J3" s="197"/>
    </row>
    <row r="4" spans="1:17" ht="56.25" customHeight="1">
      <c r="A4" s="206"/>
      <c r="B4" s="197"/>
      <c r="C4" s="197"/>
      <c r="D4" s="197"/>
      <c r="E4" s="213"/>
      <c r="F4" s="197"/>
      <c r="G4" s="17" t="s">
        <v>167</v>
      </c>
      <c r="H4" s="17" t="s">
        <v>168</v>
      </c>
      <c r="I4" s="17" t="s">
        <v>169</v>
      </c>
      <c r="J4" s="17" t="s">
        <v>75</v>
      </c>
    </row>
    <row r="5" spans="1:17">
      <c r="A5" s="7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</row>
    <row r="6" spans="1:17" s="6" customFormat="1" ht="42.75" customHeight="1">
      <c r="A6" s="11" t="s">
        <v>88</v>
      </c>
      <c r="B6" s="102">
        <v>4000</v>
      </c>
      <c r="C6" s="158">
        <f>SUM(C7:C12)</f>
        <v>0</v>
      </c>
      <c r="D6" s="158">
        <f>SUM(D7:D12)</f>
        <v>4111</v>
      </c>
      <c r="E6" s="158">
        <f>SUM(E7:E12)</f>
        <v>4111</v>
      </c>
      <c r="F6" s="158">
        <f>SUM(G6:J6)</f>
        <v>2580</v>
      </c>
      <c r="G6" s="158">
        <f>SUM(G7:G12)</f>
        <v>1330</v>
      </c>
      <c r="H6" s="158">
        <f>SUM(H7:H12)</f>
        <v>1250</v>
      </c>
      <c r="I6" s="158">
        <f>SUM(I7:I12)</f>
        <v>0</v>
      </c>
      <c r="J6" s="158">
        <f>SUM(J7:J12)</f>
        <v>0</v>
      </c>
    </row>
    <row r="7" spans="1:17" ht="20.100000000000001" customHeight="1">
      <c r="A7" s="9" t="s">
        <v>1</v>
      </c>
      <c r="B7" s="103" t="s">
        <v>190</v>
      </c>
      <c r="C7" s="120"/>
      <c r="D7" s="120"/>
      <c r="E7" s="120"/>
      <c r="F7" s="120">
        <f>SUM(G7:J7)</f>
        <v>0</v>
      </c>
      <c r="G7" s="120"/>
      <c r="H7" s="120"/>
      <c r="I7" s="120"/>
      <c r="J7" s="120"/>
    </row>
    <row r="8" spans="1:17" ht="20.100000000000001" customHeight="1">
      <c r="A8" s="9" t="s">
        <v>2</v>
      </c>
      <c r="B8" s="102">
        <v>4020</v>
      </c>
      <c r="C8" s="120"/>
      <c r="D8" s="120">
        <v>4111</v>
      </c>
      <c r="E8" s="120">
        <v>4111</v>
      </c>
      <c r="F8" s="120">
        <v>0</v>
      </c>
      <c r="G8" s="120"/>
      <c r="H8" s="120">
        <v>1250</v>
      </c>
      <c r="I8" s="120"/>
      <c r="J8" s="120"/>
      <c r="Q8" s="25"/>
    </row>
    <row r="9" spans="1:17" ht="20.100000000000001" customHeight="1">
      <c r="A9" s="9" t="s">
        <v>32</v>
      </c>
      <c r="B9" s="103">
        <v>4030</v>
      </c>
      <c r="C9" s="120"/>
      <c r="D9" s="120"/>
      <c r="E9" s="120"/>
      <c r="F9" s="120">
        <f>SUM(G9:J9)</f>
        <v>0</v>
      </c>
      <c r="G9" s="120"/>
      <c r="H9" s="120"/>
      <c r="I9" s="120"/>
      <c r="J9" s="120"/>
      <c r="P9" s="25"/>
    </row>
    <row r="10" spans="1:17" ht="20.100000000000001" customHeight="1">
      <c r="A10" s="9" t="s">
        <v>3</v>
      </c>
      <c r="B10" s="102">
        <v>4040</v>
      </c>
      <c r="C10" s="120"/>
      <c r="D10" s="120"/>
      <c r="E10" s="120"/>
      <c r="F10" s="120">
        <f>SUM(G10:J10)</f>
        <v>0</v>
      </c>
      <c r="G10" s="120"/>
      <c r="H10" s="120"/>
      <c r="I10" s="120"/>
      <c r="J10" s="120"/>
    </row>
    <row r="11" spans="1:17" ht="37.5">
      <c r="A11" s="9" t="s">
        <v>70</v>
      </c>
      <c r="B11" s="103">
        <v>4050</v>
      </c>
      <c r="C11" s="120"/>
      <c r="D11" s="120"/>
      <c r="E11" s="120"/>
      <c r="F11" s="120"/>
      <c r="G11" s="120"/>
      <c r="H11" s="120"/>
      <c r="I11" s="120"/>
      <c r="J11" s="120"/>
    </row>
    <row r="12" spans="1:17">
      <c r="A12" s="9" t="s">
        <v>334</v>
      </c>
      <c r="B12" s="153">
        <v>4060</v>
      </c>
      <c r="C12" s="120"/>
      <c r="D12" s="120"/>
      <c r="E12" s="120"/>
      <c r="F12" s="120">
        <f>SUM(G12:J12)</f>
        <v>1330</v>
      </c>
      <c r="G12" s="120">
        <v>1330</v>
      </c>
      <c r="H12" s="120"/>
      <c r="I12" s="120"/>
      <c r="J12" s="120"/>
    </row>
    <row r="13" spans="1:17" ht="20.100000000000001" customHeight="1">
      <c r="B13" s="3"/>
      <c r="C13" s="3"/>
      <c r="D13" s="3"/>
      <c r="E13" s="3"/>
      <c r="F13" s="89"/>
      <c r="G13" s="89"/>
      <c r="H13" s="89"/>
      <c r="I13" s="89"/>
      <c r="J13" s="89"/>
    </row>
    <row r="14" spans="1:17" ht="20.100000000000001" customHeight="1">
      <c r="B14" s="3"/>
      <c r="C14" s="3"/>
      <c r="D14" s="3"/>
      <c r="E14" s="3"/>
      <c r="F14" s="89"/>
      <c r="G14" s="89"/>
      <c r="H14" s="89"/>
      <c r="I14" s="89"/>
      <c r="J14" s="89"/>
    </row>
    <row r="15" spans="1:17" s="2" customFormat="1" ht="20.100000000000001" customHeight="1">
      <c r="A15" s="5"/>
      <c r="C15" s="3"/>
      <c r="D15" s="3"/>
      <c r="E15" s="3"/>
      <c r="F15" s="3"/>
      <c r="G15" s="3"/>
      <c r="H15" s="3"/>
      <c r="I15" s="3"/>
      <c r="J15" s="3"/>
      <c r="K15" s="3"/>
    </row>
    <row r="16" spans="1:17" ht="20.100000000000001" customHeight="1">
      <c r="A16" s="67" t="s">
        <v>449</v>
      </c>
      <c r="B16" s="1"/>
      <c r="C16" s="209" t="s">
        <v>112</v>
      </c>
      <c r="D16" s="224"/>
      <c r="E16" s="224"/>
      <c r="F16" s="224"/>
      <c r="G16" s="16"/>
      <c r="H16" s="219" t="s">
        <v>450</v>
      </c>
      <c r="I16" s="219"/>
      <c r="J16" s="219"/>
    </row>
    <row r="17" spans="1:10" s="2" customFormat="1" ht="20.100000000000001" customHeight="1">
      <c r="A17" s="29" t="s">
        <v>83</v>
      </c>
      <c r="B17" s="3"/>
      <c r="C17" s="199" t="s">
        <v>84</v>
      </c>
      <c r="D17" s="199"/>
      <c r="E17" s="199"/>
      <c r="F17" s="199"/>
      <c r="G17" s="31"/>
      <c r="H17" s="200" t="s">
        <v>107</v>
      </c>
      <c r="I17" s="200"/>
      <c r="J17" s="200"/>
    </row>
    <row r="18" spans="1:10">
      <c r="A18" s="59"/>
    </row>
    <row r="19" spans="1:10">
      <c r="A19" s="59"/>
    </row>
    <row r="20" spans="1:10">
      <c r="A20" s="59"/>
    </row>
    <row r="21" spans="1:10">
      <c r="A21" s="59"/>
    </row>
    <row r="22" spans="1:10">
      <c r="A22" s="59"/>
    </row>
    <row r="23" spans="1:10">
      <c r="A23" s="59"/>
    </row>
    <row r="24" spans="1:10">
      <c r="A24" s="59"/>
    </row>
    <row r="25" spans="1:10">
      <c r="A25" s="59"/>
    </row>
    <row r="26" spans="1:10">
      <c r="A26" s="59"/>
    </row>
    <row r="27" spans="1:10">
      <c r="A27" s="59"/>
    </row>
    <row r="28" spans="1:10">
      <c r="A28" s="59"/>
    </row>
    <row r="29" spans="1:10">
      <c r="A29" s="59"/>
    </row>
    <row r="30" spans="1:10">
      <c r="A30" s="59"/>
    </row>
    <row r="31" spans="1:10">
      <c r="A31" s="59"/>
    </row>
    <row r="32" spans="1:10">
      <c r="A32" s="59"/>
    </row>
    <row r="33" spans="1:1">
      <c r="A33" s="59"/>
    </row>
    <row r="34" spans="1:1">
      <c r="A34" s="59"/>
    </row>
    <row r="35" spans="1:1">
      <c r="A35" s="59"/>
    </row>
    <row r="36" spans="1:1">
      <c r="A36" s="59"/>
    </row>
    <row r="37" spans="1:1">
      <c r="A37" s="59"/>
    </row>
    <row r="38" spans="1:1">
      <c r="A38" s="59"/>
    </row>
    <row r="39" spans="1:1">
      <c r="A39" s="59"/>
    </row>
    <row r="40" spans="1:1">
      <c r="A40" s="59"/>
    </row>
    <row r="41" spans="1:1">
      <c r="A41" s="59"/>
    </row>
    <row r="42" spans="1:1">
      <c r="A42" s="59"/>
    </row>
    <row r="43" spans="1:1">
      <c r="A43" s="59"/>
    </row>
    <row r="44" spans="1:1">
      <c r="A44" s="59"/>
    </row>
    <row r="45" spans="1:1">
      <c r="A45" s="59"/>
    </row>
    <row r="46" spans="1:1">
      <c r="A46" s="59"/>
    </row>
    <row r="47" spans="1:1">
      <c r="A47" s="59"/>
    </row>
    <row r="48" spans="1:1">
      <c r="A48" s="59"/>
    </row>
    <row r="49" spans="1:1">
      <c r="A49" s="59"/>
    </row>
    <row r="50" spans="1:1">
      <c r="A50" s="59"/>
    </row>
    <row r="51" spans="1:1">
      <c r="A51" s="59"/>
    </row>
    <row r="52" spans="1:1">
      <c r="A52" s="59"/>
    </row>
    <row r="53" spans="1:1">
      <c r="A53" s="59"/>
    </row>
    <row r="54" spans="1:1">
      <c r="A54" s="59"/>
    </row>
    <row r="55" spans="1:1">
      <c r="A55" s="59"/>
    </row>
    <row r="56" spans="1:1">
      <c r="A56" s="59"/>
    </row>
    <row r="57" spans="1:1">
      <c r="A57" s="59"/>
    </row>
    <row r="58" spans="1:1">
      <c r="A58" s="59"/>
    </row>
    <row r="59" spans="1:1">
      <c r="A59" s="59"/>
    </row>
    <row r="60" spans="1:1">
      <c r="A60" s="59"/>
    </row>
    <row r="61" spans="1:1">
      <c r="A61" s="59"/>
    </row>
    <row r="62" spans="1:1">
      <c r="A62" s="59"/>
    </row>
    <row r="63" spans="1:1">
      <c r="A63" s="59"/>
    </row>
    <row r="64" spans="1:1">
      <c r="A64" s="59"/>
    </row>
    <row r="65" spans="1:1">
      <c r="A65" s="59"/>
    </row>
    <row r="66" spans="1:1">
      <c r="A66" s="59"/>
    </row>
    <row r="67" spans="1:1">
      <c r="A67" s="59"/>
    </row>
    <row r="68" spans="1:1">
      <c r="A68" s="59"/>
    </row>
    <row r="69" spans="1:1">
      <c r="A69" s="59"/>
    </row>
    <row r="70" spans="1:1">
      <c r="A70" s="59"/>
    </row>
    <row r="71" spans="1:1">
      <c r="A71" s="59"/>
    </row>
    <row r="72" spans="1:1">
      <c r="A72" s="59"/>
    </row>
    <row r="73" spans="1:1">
      <c r="A73" s="59"/>
    </row>
    <row r="74" spans="1:1">
      <c r="A74" s="59"/>
    </row>
    <row r="75" spans="1:1">
      <c r="A75" s="59"/>
    </row>
    <row r="76" spans="1:1">
      <c r="A76" s="59"/>
    </row>
    <row r="77" spans="1:1">
      <c r="A77" s="59"/>
    </row>
    <row r="78" spans="1:1">
      <c r="A78" s="59"/>
    </row>
    <row r="79" spans="1:1">
      <c r="A79" s="59"/>
    </row>
    <row r="80" spans="1:1">
      <c r="A80" s="59"/>
    </row>
    <row r="81" spans="1:1">
      <c r="A81" s="59"/>
    </row>
    <row r="82" spans="1:1">
      <c r="A82" s="59"/>
    </row>
    <row r="83" spans="1:1">
      <c r="A83" s="59"/>
    </row>
    <row r="84" spans="1:1">
      <c r="A84" s="59"/>
    </row>
    <row r="85" spans="1:1">
      <c r="A85" s="59"/>
    </row>
    <row r="86" spans="1:1">
      <c r="A86" s="59"/>
    </row>
    <row r="87" spans="1:1">
      <c r="A87" s="59"/>
    </row>
    <row r="88" spans="1:1">
      <c r="A88" s="59"/>
    </row>
    <row r="89" spans="1:1">
      <c r="A89" s="59"/>
    </row>
    <row r="90" spans="1:1">
      <c r="A90" s="59"/>
    </row>
    <row r="91" spans="1:1">
      <c r="A91" s="59"/>
    </row>
    <row r="92" spans="1:1">
      <c r="A92" s="59"/>
    </row>
    <row r="93" spans="1:1">
      <c r="A93" s="59"/>
    </row>
    <row r="94" spans="1:1">
      <c r="A94" s="59"/>
    </row>
    <row r="95" spans="1:1">
      <c r="A95" s="59"/>
    </row>
    <row r="96" spans="1:1">
      <c r="A96" s="59"/>
    </row>
    <row r="97" spans="1:1">
      <c r="A97" s="59"/>
    </row>
    <row r="98" spans="1:1">
      <c r="A98" s="59"/>
    </row>
    <row r="99" spans="1:1">
      <c r="A99" s="59"/>
    </row>
    <row r="100" spans="1:1">
      <c r="A100" s="59"/>
    </row>
    <row r="101" spans="1:1">
      <c r="A101" s="59"/>
    </row>
    <row r="102" spans="1:1">
      <c r="A102" s="59"/>
    </row>
    <row r="103" spans="1:1">
      <c r="A103" s="59"/>
    </row>
    <row r="104" spans="1:1">
      <c r="A104" s="59"/>
    </row>
    <row r="105" spans="1:1">
      <c r="A105" s="59"/>
    </row>
    <row r="106" spans="1:1">
      <c r="A106" s="59"/>
    </row>
    <row r="107" spans="1:1">
      <c r="A107" s="59"/>
    </row>
    <row r="108" spans="1:1">
      <c r="A108" s="59"/>
    </row>
    <row r="109" spans="1:1">
      <c r="A109" s="59"/>
    </row>
    <row r="110" spans="1:1">
      <c r="A110" s="59"/>
    </row>
    <row r="111" spans="1:1">
      <c r="A111" s="59"/>
    </row>
    <row r="112" spans="1:1">
      <c r="A112" s="59"/>
    </row>
    <row r="113" spans="1:1">
      <c r="A113" s="59"/>
    </row>
    <row r="114" spans="1:1">
      <c r="A114" s="59"/>
    </row>
    <row r="115" spans="1:1">
      <c r="A115" s="59"/>
    </row>
    <row r="116" spans="1:1">
      <c r="A116" s="59"/>
    </row>
    <row r="117" spans="1:1">
      <c r="A117" s="59"/>
    </row>
    <row r="118" spans="1:1">
      <c r="A118" s="59"/>
    </row>
    <row r="119" spans="1:1">
      <c r="A119" s="59"/>
    </row>
    <row r="120" spans="1:1">
      <c r="A120" s="59"/>
    </row>
    <row r="121" spans="1:1">
      <c r="A121" s="59"/>
    </row>
    <row r="122" spans="1:1">
      <c r="A122" s="59"/>
    </row>
    <row r="123" spans="1:1">
      <c r="A123" s="59"/>
    </row>
    <row r="124" spans="1:1">
      <c r="A124" s="59"/>
    </row>
    <row r="125" spans="1:1">
      <c r="A125" s="59"/>
    </row>
    <row r="126" spans="1:1">
      <c r="A126" s="59"/>
    </row>
    <row r="127" spans="1:1">
      <c r="A127" s="59"/>
    </row>
    <row r="128" spans="1:1">
      <c r="A128" s="59"/>
    </row>
    <row r="129" spans="1:1">
      <c r="A129" s="59"/>
    </row>
    <row r="130" spans="1:1">
      <c r="A130" s="59"/>
    </row>
    <row r="131" spans="1:1">
      <c r="A131" s="59"/>
    </row>
    <row r="132" spans="1:1">
      <c r="A132" s="59"/>
    </row>
    <row r="133" spans="1:1">
      <c r="A133" s="59"/>
    </row>
    <row r="134" spans="1:1">
      <c r="A134" s="59"/>
    </row>
    <row r="135" spans="1:1">
      <c r="A135" s="59"/>
    </row>
    <row r="136" spans="1:1">
      <c r="A136" s="59"/>
    </row>
    <row r="137" spans="1:1">
      <c r="A137" s="59"/>
    </row>
    <row r="138" spans="1:1">
      <c r="A138" s="59"/>
    </row>
    <row r="139" spans="1:1">
      <c r="A139" s="59"/>
    </row>
    <row r="140" spans="1:1">
      <c r="A140" s="59"/>
    </row>
    <row r="141" spans="1:1">
      <c r="A141" s="59"/>
    </row>
    <row r="142" spans="1:1">
      <c r="A142" s="59"/>
    </row>
    <row r="143" spans="1:1">
      <c r="A143" s="59"/>
    </row>
    <row r="144" spans="1:1">
      <c r="A144" s="59"/>
    </row>
    <row r="145" spans="1:1">
      <c r="A145" s="59"/>
    </row>
    <row r="146" spans="1:1">
      <c r="A146" s="59"/>
    </row>
    <row r="147" spans="1:1">
      <c r="A147" s="59"/>
    </row>
    <row r="148" spans="1:1">
      <c r="A148" s="59"/>
    </row>
    <row r="149" spans="1:1">
      <c r="A149" s="59"/>
    </row>
    <row r="150" spans="1:1">
      <c r="A150" s="59"/>
    </row>
    <row r="151" spans="1:1">
      <c r="A151" s="59"/>
    </row>
    <row r="152" spans="1:1">
      <c r="A152" s="59"/>
    </row>
    <row r="153" spans="1:1">
      <c r="A153" s="59"/>
    </row>
    <row r="154" spans="1:1">
      <c r="A154" s="59"/>
    </row>
    <row r="155" spans="1:1">
      <c r="A155" s="59"/>
    </row>
    <row r="156" spans="1:1">
      <c r="A156" s="59"/>
    </row>
    <row r="157" spans="1:1">
      <c r="A157" s="59"/>
    </row>
    <row r="158" spans="1:1">
      <c r="A158" s="59"/>
    </row>
    <row r="159" spans="1:1">
      <c r="A159" s="59"/>
    </row>
    <row r="160" spans="1:1">
      <c r="A160" s="59"/>
    </row>
    <row r="161" spans="1:1">
      <c r="A161" s="59"/>
    </row>
    <row r="162" spans="1:1">
      <c r="A162" s="59"/>
    </row>
    <row r="163" spans="1:1">
      <c r="A163" s="59"/>
    </row>
    <row r="164" spans="1:1">
      <c r="A164" s="59"/>
    </row>
    <row r="165" spans="1:1">
      <c r="A165" s="59"/>
    </row>
    <row r="166" spans="1:1">
      <c r="A166" s="59"/>
    </row>
    <row r="167" spans="1:1">
      <c r="A167" s="59"/>
    </row>
    <row r="168" spans="1:1">
      <c r="A168" s="59"/>
    </row>
    <row r="169" spans="1:1">
      <c r="A169" s="59"/>
    </row>
    <row r="170" spans="1:1">
      <c r="A170" s="59"/>
    </row>
    <row r="171" spans="1:1">
      <c r="A171" s="59"/>
    </row>
    <row r="172" spans="1:1">
      <c r="A172" s="59"/>
    </row>
    <row r="173" spans="1:1">
      <c r="A173" s="59"/>
    </row>
    <row r="174" spans="1:1">
      <c r="A174" s="59"/>
    </row>
    <row r="175" spans="1:1">
      <c r="A175" s="59"/>
    </row>
    <row r="176" spans="1:1">
      <c r="A176" s="59"/>
    </row>
    <row r="177" spans="1:1">
      <c r="A177" s="59"/>
    </row>
    <row r="178" spans="1:1">
      <c r="A178" s="59"/>
    </row>
    <row r="179" spans="1:1">
      <c r="A179" s="59"/>
    </row>
    <row r="180" spans="1:1">
      <c r="A180" s="59"/>
    </row>
    <row r="181" spans="1:1">
      <c r="A181" s="59"/>
    </row>
    <row r="182" spans="1:1">
      <c r="A182" s="59"/>
    </row>
    <row r="183" spans="1:1">
      <c r="A183" s="59"/>
    </row>
  </sheetData>
  <mergeCells count="13">
    <mergeCell ref="F3:F4"/>
    <mergeCell ref="G3:J3"/>
    <mergeCell ref="E3:E4"/>
    <mergeCell ref="C16:F16"/>
    <mergeCell ref="H16:J16"/>
    <mergeCell ref="C17:F17"/>
    <mergeCell ref="H17:J17"/>
    <mergeCell ref="A3:A4"/>
    <mergeCell ref="A1:J1"/>
    <mergeCell ref="B3:B4"/>
    <mergeCell ref="C3:C4"/>
    <mergeCell ref="D3:D4"/>
    <mergeCell ref="A2:J2"/>
  </mergeCells>
  <phoneticPr fontId="0" type="noConversion"/>
  <pageMargins left="1.1811023622047245" right="0.39370078740157483" top="0.78740157480314965" bottom="0.78740157480314965" header="0.39370078740157483" footer="0.31496062992125984"/>
  <pageSetup paperSize="9" scale="53" firstPageNumber="9" orientation="landscape" useFirstPageNumber="1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6"/>
  <sheetViews>
    <sheetView view="pageBreakPreview" topLeftCell="B1" zoomScale="75" zoomScaleNormal="75" zoomScaleSheetLayoutView="75" workbookViewId="0">
      <selection activeCell="H26" sqref="H26"/>
    </sheetView>
  </sheetViews>
  <sheetFormatPr defaultRowHeight="12.75"/>
  <cols>
    <col min="1" max="1" width="94.28515625" style="36" customWidth="1"/>
    <col min="2" max="2" width="19.42578125" style="36" customWidth="1"/>
    <col min="3" max="3" width="25" style="36" customWidth="1"/>
    <col min="4" max="4" width="20.7109375" style="36" customWidth="1"/>
    <col min="5" max="5" width="22.140625" style="36" customWidth="1"/>
    <col min="6" max="6" width="21" style="36" customWidth="1"/>
    <col min="7" max="7" width="24.42578125" style="36" customWidth="1"/>
    <col min="8" max="8" width="91.85546875" style="36" customWidth="1"/>
    <col min="9" max="9" width="9.5703125" style="36" customWidth="1"/>
    <col min="10" max="16384" width="9.140625" style="36"/>
  </cols>
  <sheetData>
    <row r="1" spans="1:8" ht="25.5" customHeight="1">
      <c r="A1" s="229" t="s">
        <v>187</v>
      </c>
      <c r="B1" s="229"/>
      <c r="C1" s="229"/>
      <c r="D1" s="229"/>
      <c r="E1" s="229"/>
      <c r="F1" s="229"/>
      <c r="G1" s="229"/>
      <c r="H1" s="229"/>
    </row>
    <row r="2" spans="1:8" ht="16.5" customHeight="1"/>
    <row r="3" spans="1:8" ht="45" customHeight="1">
      <c r="A3" s="227" t="s">
        <v>208</v>
      </c>
      <c r="B3" s="227" t="s">
        <v>0</v>
      </c>
      <c r="C3" s="227" t="s">
        <v>105</v>
      </c>
      <c r="D3" s="194" t="s">
        <v>33</v>
      </c>
      <c r="E3" s="194" t="s">
        <v>37</v>
      </c>
      <c r="F3" s="192" t="s">
        <v>153</v>
      </c>
      <c r="G3" s="194" t="s">
        <v>139</v>
      </c>
      <c r="H3" s="227" t="s">
        <v>106</v>
      </c>
    </row>
    <row r="4" spans="1:8" ht="52.5" customHeight="1">
      <c r="A4" s="228"/>
      <c r="B4" s="228"/>
      <c r="C4" s="228"/>
      <c r="D4" s="195"/>
      <c r="E4" s="195"/>
      <c r="F4" s="193"/>
      <c r="G4" s="195"/>
      <c r="H4" s="228"/>
    </row>
    <row r="5" spans="1:8" s="73" customFormat="1" ht="18" customHeigh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</row>
    <row r="6" spans="1:8" s="73" customFormat="1" ht="20.100000000000001" customHeight="1">
      <c r="A6" s="72" t="s">
        <v>163</v>
      </c>
      <c r="B6" s="72"/>
      <c r="C6" s="46"/>
      <c r="D6" s="46"/>
      <c r="E6" s="46"/>
      <c r="F6" s="46"/>
      <c r="G6" s="46"/>
      <c r="H6" s="46"/>
    </row>
    <row r="7" spans="1:8" ht="56.25">
      <c r="A7" s="9" t="s">
        <v>416</v>
      </c>
      <c r="B7" s="8">
        <v>5000</v>
      </c>
      <c r="C7" s="105" t="s">
        <v>239</v>
      </c>
      <c r="D7" s="169" t="e">
        <f>('Осн. фін. пок.'!C48/'Осн. фін. пок.'!C46)*100</f>
        <v>#DIV/0!</v>
      </c>
      <c r="E7" s="169">
        <f>('Осн. фін. пок.'!D48/'Осн. фін. пок.'!D46)*100</f>
        <v>191.03159044097575</v>
      </c>
      <c r="F7" s="169">
        <f>('Осн. фін. пок.'!E48/'Осн. фін. пок.'!E46)*100</f>
        <v>191.03159044097575</v>
      </c>
      <c r="G7" s="169">
        <f>('Осн. фін. пок.'!F48/'Осн. фін. пок.'!F46)*100</f>
        <v>206.74763454130672</v>
      </c>
      <c r="H7" s="116"/>
    </row>
    <row r="8" spans="1:8" ht="56.25">
      <c r="A8" s="9" t="s">
        <v>417</v>
      </c>
      <c r="B8" s="8">
        <v>5010</v>
      </c>
      <c r="C8" s="105" t="s">
        <v>239</v>
      </c>
      <c r="D8" s="169" t="e">
        <f>('Осн. фін. пок.'!C54/'Осн. фін. пок.'!C46)*100</f>
        <v>#VALUE!</v>
      </c>
      <c r="E8" s="169">
        <f>('Осн. фін. пок.'!D54/'Осн. фін. пок.'!D46)*100</f>
        <v>200.13400501278008</v>
      </c>
      <c r="F8" s="169">
        <f>('Осн. фін. пок.'!E54/'Осн. фін. пок.'!E46)*100</f>
        <v>200.13400501278008</v>
      </c>
      <c r="G8" s="169">
        <f>('Осн. фін. пок.'!F54/'Осн. фін. пок.'!F46)*100</f>
        <v>226.83626912001196</v>
      </c>
      <c r="H8" s="116"/>
    </row>
    <row r="9" spans="1:8" ht="42.75" customHeight="1">
      <c r="A9" s="118" t="s">
        <v>419</v>
      </c>
      <c r="B9" s="8">
        <v>5020</v>
      </c>
      <c r="C9" s="105" t="s">
        <v>239</v>
      </c>
      <c r="D9" s="169" t="e">
        <f>('Осн. фін. пок.'!C67/'Осн. фін. пок.'!C107)*100</f>
        <v>#DIV/0!</v>
      </c>
      <c r="E9" s="169" t="e">
        <f>('Осн. фін. пок.'!D67/'Осн. фін. пок.'!D107)*100</f>
        <v>#DIV/0!</v>
      </c>
      <c r="F9" s="169" t="e">
        <f>('Осн. фін. пок.'!E67/'Осн. фін. пок.'!E107)*100</f>
        <v>#DIV/0!</v>
      </c>
      <c r="G9" s="169" t="e">
        <f>('Осн. фін. пок.'!F67/'Осн. фін. пок.'!F107)*100</f>
        <v>#DIV/0!</v>
      </c>
      <c r="H9" s="116" t="s">
        <v>240</v>
      </c>
    </row>
    <row r="10" spans="1:8" ht="42.75" customHeight="1">
      <c r="A10" s="118" t="s">
        <v>420</v>
      </c>
      <c r="B10" s="8">
        <v>5030</v>
      </c>
      <c r="C10" s="105" t="s">
        <v>239</v>
      </c>
      <c r="D10" s="169" t="e">
        <f>('Осн. фін. пок.'!C67/'Осн. фін. пок.'!C113)*100</f>
        <v>#DIV/0!</v>
      </c>
      <c r="E10" s="169" t="e">
        <f>('Осн. фін. пок.'!D67/'Осн. фін. пок.'!D113)*100</f>
        <v>#DIV/0!</v>
      </c>
      <c r="F10" s="169" t="e">
        <f>('Осн. фін. пок.'!E67/'Осн. фін. пок.'!E113)*100</f>
        <v>#DIV/0!</v>
      </c>
      <c r="G10" s="169" t="e">
        <f>('Осн. фін. пок.'!F67/'Осн. фін. пок.'!F113)*100</f>
        <v>#DIV/0!</v>
      </c>
      <c r="H10" s="116"/>
    </row>
    <row r="11" spans="1:8" ht="56.25">
      <c r="A11" s="118" t="s">
        <v>418</v>
      </c>
      <c r="B11" s="8">
        <v>5040</v>
      </c>
      <c r="C11" s="105" t="s">
        <v>239</v>
      </c>
      <c r="D11" s="169" t="e">
        <f>('Осн. фін. пок.'!C67/'Осн. фін. пок.'!C46)*100</f>
        <v>#DIV/0!</v>
      </c>
      <c r="E11" s="169">
        <f>('Осн. фін. пок.'!D67/'Осн. фін. пок.'!D46)*100</f>
        <v>200.13400501278008</v>
      </c>
      <c r="F11" s="169">
        <f>('Осн. фін. пок.'!E67/'Осн. фін. пок.'!E46)*100</f>
        <v>200.13400501278008</v>
      </c>
      <c r="G11" s="169">
        <f>('Осн. фін. пок.'!F67/'Осн. фін. пок.'!F46)*100</f>
        <v>226.83626912001196</v>
      </c>
      <c r="H11" s="116" t="s">
        <v>241</v>
      </c>
    </row>
    <row r="12" spans="1:8" ht="20.100000000000001" customHeight="1">
      <c r="A12" s="72" t="s">
        <v>165</v>
      </c>
      <c r="B12" s="8"/>
      <c r="C12" s="106"/>
      <c r="D12" s="117"/>
      <c r="E12" s="117"/>
      <c r="F12" s="117"/>
      <c r="G12" s="117"/>
      <c r="H12" s="116"/>
    </row>
    <row r="13" spans="1:8" ht="56.25">
      <c r="A13" s="104" t="s">
        <v>373</v>
      </c>
      <c r="B13" s="8">
        <v>5100</v>
      </c>
      <c r="C13" s="105"/>
      <c r="D13" s="169" t="e">
        <f>('Осн. фін. пок.'!C108+'Осн. фін. пок.'!C109)/'Осн. фін. пок.'!C54</f>
        <v>#VALUE!</v>
      </c>
      <c r="E13" s="169">
        <f>('Осн. фін. пок.'!D108+'Осн. фін. пок.'!D109)/'Осн. фін. пок.'!D54</f>
        <v>0</v>
      </c>
      <c r="F13" s="169">
        <f>('Осн. фін. пок.'!E108+'Осн. фін. пок.'!E109)/'Осн. фін. пок.'!E54</f>
        <v>0</v>
      </c>
      <c r="G13" s="169">
        <f>('Осн. фін. пок.'!F108+'Осн. фін. пок.'!F109)/'Осн. фін. пок.'!F54</f>
        <v>0</v>
      </c>
      <c r="H13" s="116"/>
    </row>
    <row r="14" spans="1:8" s="73" customFormat="1" ht="56.25">
      <c r="A14" s="104" t="s">
        <v>406</v>
      </c>
      <c r="B14" s="8">
        <v>5110</v>
      </c>
      <c r="C14" s="105" t="s">
        <v>160</v>
      </c>
      <c r="D14" s="169" t="e">
        <f>'Осн. фін. пок.'!C113/('Осн. фін. пок.'!C108+'Осн. фін. пок.'!C109)</f>
        <v>#DIV/0!</v>
      </c>
      <c r="E14" s="169" t="e">
        <f>'Осн. фін. пок.'!D113/('Осн. фін. пок.'!D108+'Осн. фін. пок.'!D109)</f>
        <v>#DIV/0!</v>
      </c>
      <c r="F14" s="169" t="e">
        <f>'Осн. фін. пок.'!E113/('Осн. фін. пок.'!E108+'Осн. фін. пок.'!E109)</f>
        <v>#DIV/0!</v>
      </c>
      <c r="G14" s="169" t="e">
        <f>'Осн. фін. пок.'!F113/('Осн. фін. пок.'!F108+'Осн. фін. пок.'!F109)</f>
        <v>#DIV/0!</v>
      </c>
      <c r="H14" s="116" t="s">
        <v>242</v>
      </c>
    </row>
    <row r="15" spans="1:8" s="73" customFormat="1" ht="56.25">
      <c r="A15" s="104" t="s">
        <v>407</v>
      </c>
      <c r="B15" s="8">
        <v>5120</v>
      </c>
      <c r="C15" s="105" t="s">
        <v>160</v>
      </c>
      <c r="D15" s="169" t="e">
        <f>'Осн. фін. пок.'!C105/'Осн. фін. пок.'!C109</f>
        <v>#DIV/0!</v>
      </c>
      <c r="E15" s="169" t="e">
        <f>'Осн. фін. пок.'!D105/'Осн. фін. пок.'!D109</f>
        <v>#DIV/0!</v>
      </c>
      <c r="F15" s="169" t="e">
        <f>'Осн. фін. пок.'!E105/'Осн. фін. пок.'!E109</f>
        <v>#DIV/0!</v>
      </c>
      <c r="G15" s="169" t="e">
        <f>'Осн. фін. пок.'!F105/'Осн. фін. пок.'!F109</f>
        <v>#DIV/0!</v>
      </c>
      <c r="H15" s="116" t="s">
        <v>244</v>
      </c>
    </row>
    <row r="16" spans="1:8" ht="20.100000000000001" customHeight="1">
      <c r="A16" s="72" t="s">
        <v>164</v>
      </c>
      <c r="B16" s="8"/>
      <c r="C16" s="105"/>
      <c r="D16" s="117"/>
      <c r="E16" s="117"/>
      <c r="F16" s="117"/>
      <c r="G16" s="117"/>
      <c r="H16" s="116"/>
    </row>
    <row r="17" spans="1:10" ht="42.75" customHeight="1">
      <c r="A17" s="104" t="s">
        <v>408</v>
      </c>
      <c r="B17" s="8">
        <v>5200</v>
      </c>
      <c r="C17" s="105"/>
      <c r="D17" s="169" t="e">
        <f>'IV. Кап. інвестиції'!C6/'I. Фін результат'!C96</f>
        <v>#DIV/0!</v>
      </c>
      <c r="E17" s="169" t="e">
        <f>'IV. Кап. інвестиції'!D6/'I. Фін результат'!D96</f>
        <v>#DIV/0!</v>
      </c>
      <c r="F17" s="169" t="e">
        <f>'IV. Кап. інвестиції'!E6/'I. Фін результат'!E96</f>
        <v>#DIV/0!</v>
      </c>
      <c r="G17" s="169">
        <f>'IV. Кап. інвестиції'!F6/'I. Фін результат'!F96</f>
        <v>0.36124334920190421</v>
      </c>
      <c r="H17" s="116"/>
    </row>
    <row r="18" spans="1:10" ht="75">
      <c r="A18" s="104" t="s">
        <v>409</v>
      </c>
      <c r="B18" s="8">
        <v>5210</v>
      </c>
      <c r="C18" s="105"/>
      <c r="D18" s="169" t="e">
        <f>'Осн. фін. пок.'!C93/'Осн. фін. пок.'!C46</f>
        <v>#DIV/0!</v>
      </c>
      <c r="E18" s="169">
        <f>'Осн. фін. пок.'!D93/'Осн. фін. пок.'!D46</f>
        <v>0.10201751991463384</v>
      </c>
      <c r="F18" s="169">
        <f>'Осн. фін. пок.'!E93/'Осн. фін. пок.'!E46</f>
        <v>0.10201751991463384</v>
      </c>
      <c r="G18" s="169">
        <f>'Осн. фін. пок.'!F93/'Осн. фін. пок.'!F46</f>
        <v>4.8244137776281837E-2</v>
      </c>
      <c r="H18" s="116"/>
    </row>
    <row r="19" spans="1:10" ht="42.75" customHeight="1">
      <c r="A19" s="104" t="s">
        <v>410</v>
      </c>
      <c r="B19" s="8">
        <v>5220</v>
      </c>
      <c r="C19" s="105" t="s">
        <v>335</v>
      </c>
      <c r="D19" s="169" t="e">
        <f>'Осн. фін. пок.'!C104/'Осн. фін. пок.'!C103</f>
        <v>#DIV/0!</v>
      </c>
      <c r="E19" s="169">
        <f>'Осн. фін. пок.'!D104/'Осн. фін. пок.'!D103</f>
        <v>0.27664751874900273</v>
      </c>
      <c r="F19" s="169">
        <f>'Осн. фін. пок.'!E104/'Осн. фін. пок.'!E103</f>
        <v>0.27664751874900273</v>
      </c>
      <c r="G19" s="169">
        <f>'Осн. фін. пок.'!F104/'Осн. фін. пок.'!F103</f>
        <v>0.235608484808498</v>
      </c>
      <c r="H19" s="116" t="s">
        <v>243</v>
      </c>
    </row>
    <row r="20" spans="1:10" ht="20.100000000000001" customHeight="1">
      <c r="A20" s="72" t="s">
        <v>213</v>
      </c>
      <c r="B20" s="8"/>
      <c r="C20" s="105"/>
      <c r="D20" s="117"/>
      <c r="E20" s="117"/>
      <c r="F20" s="117"/>
      <c r="G20" s="117"/>
      <c r="H20" s="116"/>
    </row>
    <row r="21" spans="1:10" ht="75">
      <c r="A21" s="118" t="s">
        <v>250</v>
      </c>
      <c r="B21" s="8">
        <v>5300</v>
      </c>
      <c r="C21" s="105"/>
      <c r="D21" s="117"/>
      <c r="E21" s="117"/>
      <c r="F21" s="117"/>
      <c r="G21" s="117"/>
      <c r="H21" s="116"/>
    </row>
    <row r="22" spans="1:10" ht="20.100000000000001" customHeight="1"/>
    <row r="23" spans="1:10" ht="20.100000000000001" customHeight="1"/>
    <row r="24" spans="1:10" ht="20.100000000000001" customHeight="1"/>
    <row r="25" spans="1:10" s="3" customFormat="1" ht="20.100000000000001" customHeight="1">
      <c r="A25" s="67" t="s">
        <v>466</v>
      </c>
      <c r="B25" s="67"/>
      <c r="C25" s="1"/>
      <c r="D25" s="209" t="s">
        <v>199</v>
      </c>
      <c r="E25" s="224"/>
      <c r="F25" s="224"/>
      <c r="G25" s="224"/>
      <c r="H25" s="3" t="s">
        <v>467</v>
      </c>
    </row>
    <row r="26" spans="1:10" s="2" customFormat="1" ht="20.100000000000001" customHeight="1">
      <c r="A26" s="86" t="s">
        <v>204</v>
      </c>
      <c r="B26" s="50"/>
      <c r="C26" s="3"/>
      <c r="D26" s="199" t="s">
        <v>84</v>
      </c>
      <c r="E26" s="199"/>
      <c r="F26" s="199"/>
      <c r="G26" s="199"/>
      <c r="H26" s="2" t="s">
        <v>205</v>
      </c>
      <c r="I26" s="70"/>
      <c r="J26" s="70"/>
    </row>
  </sheetData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59055118110236227" top="0.78740157480314965" bottom="0.78740157480314965" header="0.47244094488188981" footer="0.31496062992125984"/>
  <pageSetup paperSize="9" scale="42" orientation="landscape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E19:G19 G17:G18 E15:G15 E14:G14 G13 G11 E10:G10 E9:G9 G7:G8 D7:D19 G16 E7:F8 E16:F18 G12 E11:F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78"/>
  <sheetViews>
    <sheetView view="pageBreakPreview" topLeftCell="B34" zoomScale="75" zoomScaleNormal="75" zoomScaleSheetLayoutView="75" workbookViewId="0">
      <selection activeCell="A3" sqref="A3:O3"/>
    </sheetView>
  </sheetViews>
  <sheetFormatPr defaultRowHeight="18.75"/>
  <cols>
    <col min="1" max="1" width="44.85546875" style="2" customWidth="1"/>
    <col min="2" max="2" width="13.5703125" style="24" customWidth="1"/>
    <col min="3" max="3" width="12.710937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65" t="s">
        <v>125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>
      <c r="A2" s="265" t="s">
        <v>436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>
      <c r="A3" s="199" t="s">
        <v>81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0.100000000000001" customHeight="1">
      <c r="A4" s="266" t="s">
        <v>138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21.95" customHeight="1">
      <c r="A5" s="248" t="s">
        <v>336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</row>
    <row r="6" spans="1:15" ht="10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6.5" customHeight="1">
      <c r="A7" s="267" t="s">
        <v>245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10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3" customFormat="1" ht="40.5" customHeight="1">
      <c r="A9" s="206" t="s">
        <v>208</v>
      </c>
      <c r="B9" s="206"/>
      <c r="C9" s="206"/>
      <c r="D9" s="197" t="s">
        <v>33</v>
      </c>
      <c r="E9" s="197"/>
      <c r="F9" s="197" t="s">
        <v>352</v>
      </c>
      <c r="G9" s="197"/>
      <c r="H9" s="197" t="s">
        <v>153</v>
      </c>
      <c r="I9" s="197"/>
      <c r="J9" s="197" t="s">
        <v>139</v>
      </c>
      <c r="K9" s="197"/>
      <c r="L9" s="197" t="s">
        <v>374</v>
      </c>
      <c r="M9" s="197"/>
      <c r="N9" s="197" t="s">
        <v>214</v>
      </c>
      <c r="O9" s="197"/>
    </row>
    <row r="10" spans="1:15" s="3" customFormat="1" ht="18" customHeight="1">
      <c r="A10" s="206">
        <v>1</v>
      </c>
      <c r="B10" s="206"/>
      <c r="C10" s="206"/>
      <c r="D10" s="197">
        <v>2</v>
      </c>
      <c r="E10" s="197"/>
      <c r="F10" s="197">
        <v>3</v>
      </c>
      <c r="G10" s="197"/>
      <c r="H10" s="197">
        <v>4</v>
      </c>
      <c r="I10" s="197"/>
      <c r="J10" s="197">
        <v>5</v>
      </c>
      <c r="K10" s="197"/>
      <c r="L10" s="197">
        <v>6</v>
      </c>
      <c r="M10" s="197"/>
      <c r="N10" s="197">
        <v>7</v>
      </c>
      <c r="O10" s="197"/>
    </row>
    <row r="11" spans="1:15" s="3" customFormat="1" ht="60" customHeight="1">
      <c r="A11" s="215" t="s">
        <v>343</v>
      </c>
      <c r="B11" s="216"/>
      <c r="C11" s="217"/>
      <c r="D11" s="245">
        <f>SUM(D12:D14)</f>
        <v>0</v>
      </c>
      <c r="E11" s="246"/>
      <c r="F11" s="245">
        <f>SUM(F12:F14)</f>
        <v>376</v>
      </c>
      <c r="G11" s="246"/>
      <c r="H11" s="245">
        <f>SUM(H12:H14)</f>
        <v>376</v>
      </c>
      <c r="I11" s="246"/>
      <c r="J11" s="245">
        <f>SUM(J12:J14)</f>
        <v>273</v>
      </c>
      <c r="K11" s="246"/>
      <c r="L11" s="236">
        <f>J11/H11*100</f>
        <v>72.606382978723403</v>
      </c>
      <c r="M11" s="237"/>
      <c r="N11" s="236" t="e">
        <f>J11/D11*100</f>
        <v>#DIV/0!</v>
      </c>
      <c r="O11" s="237"/>
    </row>
    <row r="12" spans="1:15" s="3" customFormat="1" ht="19.5" customHeight="1">
      <c r="A12" s="232" t="s">
        <v>206</v>
      </c>
      <c r="B12" s="186"/>
      <c r="C12" s="233"/>
      <c r="D12" s="238"/>
      <c r="E12" s="239"/>
      <c r="F12" s="238">
        <v>1</v>
      </c>
      <c r="G12" s="239"/>
      <c r="H12" s="238">
        <v>1</v>
      </c>
      <c r="I12" s="239"/>
      <c r="J12" s="238">
        <v>1</v>
      </c>
      <c r="K12" s="239"/>
      <c r="L12" s="234">
        <f t="shared" ref="L12:L26" si="0">J12/H12*100</f>
        <v>100</v>
      </c>
      <c r="M12" s="235"/>
      <c r="N12" s="234" t="e">
        <f t="shared" ref="N12:N26" si="1">J12/D12*100</f>
        <v>#DIV/0!</v>
      </c>
      <c r="O12" s="235"/>
    </row>
    <row r="13" spans="1:15" s="3" customFormat="1" ht="20.100000000000001" customHeight="1">
      <c r="A13" s="232" t="s">
        <v>215</v>
      </c>
      <c r="B13" s="186"/>
      <c r="C13" s="233"/>
      <c r="D13" s="238"/>
      <c r="E13" s="239"/>
      <c r="F13" s="238">
        <v>21</v>
      </c>
      <c r="G13" s="239"/>
      <c r="H13" s="238">
        <v>21</v>
      </c>
      <c r="I13" s="239"/>
      <c r="J13" s="238">
        <v>14</v>
      </c>
      <c r="K13" s="239"/>
      <c r="L13" s="234">
        <f t="shared" si="0"/>
        <v>66.666666666666657</v>
      </c>
      <c r="M13" s="235"/>
      <c r="N13" s="234" t="e">
        <f t="shared" si="1"/>
        <v>#DIV/0!</v>
      </c>
      <c r="O13" s="235"/>
    </row>
    <row r="14" spans="1:15" s="3" customFormat="1" ht="20.100000000000001" customHeight="1">
      <c r="A14" s="232" t="s">
        <v>207</v>
      </c>
      <c r="B14" s="186"/>
      <c r="C14" s="233"/>
      <c r="D14" s="238"/>
      <c r="E14" s="239"/>
      <c r="F14" s="238">
        <v>354</v>
      </c>
      <c r="G14" s="239"/>
      <c r="H14" s="238">
        <v>354</v>
      </c>
      <c r="I14" s="239"/>
      <c r="J14" s="238">
        <v>258</v>
      </c>
      <c r="K14" s="239"/>
      <c r="L14" s="234">
        <f t="shared" si="0"/>
        <v>72.881355932203391</v>
      </c>
      <c r="M14" s="235"/>
      <c r="N14" s="234" t="e">
        <f t="shared" si="1"/>
        <v>#DIV/0!</v>
      </c>
      <c r="O14" s="235"/>
    </row>
    <row r="15" spans="1:15" s="3" customFormat="1">
      <c r="A15" s="215" t="s">
        <v>411</v>
      </c>
      <c r="B15" s="216"/>
      <c r="C15" s="217"/>
      <c r="D15" s="245">
        <f>SUM(D16:D18)</f>
        <v>0</v>
      </c>
      <c r="E15" s="246"/>
      <c r="F15" s="245">
        <f>SUM(F16:F18)</f>
        <v>27904</v>
      </c>
      <c r="G15" s="246"/>
      <c r="H15" s="245">
        <f>SUM(H16:H18)</f>
        <v>27904</v>
      </c>
      <c r="I15" s="246"/>
      <c r="J15" s="245">
        <f>SUM(J16:J18)</f>
        <v>39904.800000000003</v>
      </c>
      <c r="K15" s="246"/>
      <c r="L15" s="236">
        <f t="shared" si="0"/>
        <v>143.00745412844037</v>
      </c>
      <c r="M15" s="237"/>
      <c r="N15" s="236" t="e">
        <f t="shared" si="1"/>
        <v>#DIV/0!</v>
      </c>
      <c r="O15" s="237"/>
    </row>
    <row r="16" spans="1:15" s="3" customFormat="1" ht="20.100000000000001" customHeight="1">
      <c r="A16" s="232" t="s">
        <v>206</v>
      </c>
      <c r="B16" s="186"/>
      <c r="C16" s="233"/>
      <c r="D16" s="238"/>
      <c r="E16" s="239"/>
      <c r="F16" s="238">
        <v>185</v>
      </c>
      <c r="G16" s="239"/>
      <c r="H16" s="238">
        <v>185</v>
      </c>
      <c r="I16" s="239"/>
      <c r="J16" s="238">
        <v>226</v>
      </c>
      <c r="K16" s="239"/>
      <c r="L16" s="234">
        <f t="shared" si="0"/>
        <v>122.16216216216216</v>
      </c>
      <c r="M16" s="235"/>
      <c r="N16" s="234" t="e">
        <f t="shared" si="1"/>
        <v>#DIV/0!</v>
      </c>
      <c r="O16" s="235"/>
    </row>
    <row r="17" spans="1:15" s="3" customFormat="1" ht="20.100000000000001" customHeight="1">
      <c r="A17" s="232" t="s">
        <v>215</v>
      </c>
      <c r="B17" s="186"/>
      <c r="C17" s="233"/>
      <c r="D17" s="238"/>
      <c r="E17" s="239"/>
      <c r="F17" s="238">
        <v>1591</v>
      </c>
      <c r="G17" s="239"/>
      <c r="H17" s="238">
        <v>1591</v>
      </c>
      <c r="I17" s="239"/>
      <c r="J17" s="238">
        <v>2279.8000000000002</v>
      </c>
      <c r="K17" s="239"/>
      <c r="L17" s="234">
        <f t="shared" si="0"/>
        <v>143.29352608422377</v>
      </c>
      <c r="M17" s="235"/>
      <c r="N17" s="234" t="e">
        <f t="shared" si="1"/>
        <v>#DIV/0!</v>
      </c>
      <c r="O17" s="235"/>
    </row>
    <row r="18" spans="1:15" s="3" customFormat="1" ht="20.100000000000001" customHeight="1">
      <c r="A18" s="232" t="s">
        <v>207</v>
      </c>
      <c r="B18" s="186"/>
      <c r="C18" s="233"/>
      <c r="D18" s="238"/>
      <c r="E18" s="239"/>
      <c r="F18" s="238">
        <v>26128</v>
      </c>
      <c r="G18" s="239"/>
      <c r="H18" s="238">
        <v>26128</v>
      </c>
      <c r="I18" s="239"/>
      <c r="J18" s="238">
        <v>37399</v>
      </c>
      <c r="K18" s="239"/>
      <c r="L18" s="234">
        <f t="shared" si="0"/>
        <v>143.13763012859769</v>
      </c>
      <c r="M18" s="235"/>
      <c r="N18" s="234" t="e">
        <f t="shared" si="1"/>
        <v>#DIV/0!</v>
      </c>
      <c r="O18" s="235"/>
    </row>
    <row r="19" spans="1:15" s="3" customFormat="1" ht="20.100000000000001" customHeight="1">
      <c r="A19" s="215" t="s">
        <v>412</v>
      </c>
      <c r="B19" s="216"/>
      <c r="C19" s="217"/>
      <c r="D19" s="245">
        <f>'I. Фін результат'!C94</f>
        <v>0</v>
      </c>
      <c r="E19" s="246"/>
      <c r="F19" s="245">
        <v>27904</v>
      </c>
      <c r="G19" s="246"/>
      <c r="H19" s="245">
        <v>27904</v>
      </c>
      <c r="I19" s="246"/>
      <c r="J19" s="245">
        <f>'I. Фін результат'!F94</f>
        <v>39905</v>
      </c>
      <c r="K19" s="246"/>
      <c r="L19" s="236">
        <f t="shared" si="0"/>
        <v>143.00817087155963</v>
      </c>
      <c r="M19" s="237"/>
      <c r="N19" s="236" t="e">
        <f t="shared" si="1"/>
        <v>#DIV/0!</v>
      </c>
      <c r="O19" s="237"/>
    </row>
    <row r="20" spans="1:15" s="3" customFormat="1" ht="20.100000000000001" customHeight="1">
      <c r="A20" s="232" t="s">
        <v>206</v>
      </c>
      <c r="B20" s="186"/>
      <c r="C20" s="233"/>
      <c r="D20" s="238"/>
      <c r="E20" s="239"/>
      <c r="F20" s="238">
        <v>185</v>
      </c>
      <c r="G20" s="239"/>
      <c r="H20" s="238">
        <v>185</v>
      </c>
      <c r="I20" s="239"/>
      <c r="J20" s="238">
        <v>225.6</v>
      </c>
      <c r="K20" s="239"/>
      <c r="L20" s="234">
        <f t="shared" si="0"/>
        <v>121.94594594594594</v>
      </c>
      <c r="M20" s="235"/>
      <c r="N20" s="234" t="e">
        <f t="shared" si="1"/>
        <v>#DIV/0!</v>
      </c>
      <c r="O20" s="235"/>
    </row>
    <row r="21" spans="1:15" s="3" customFormat="1" ht="20.100000000000001" customHeight="1">
      <c r="A21" s="232" t="s">
        <v>215</v>
      </c>
      <c r="B21" s="186"/>
      <c r="C21" s="233"/>
      <c r="D21" s="238"/>
      <c r="E21" s="239"/>
      <c r="F21" s="238">
        <v>1591</v>
      </c>
      <c r="G21" s="239"/>
      <c r="H21" s="238">
        <v>1591</v>
      </c>
      <c r="I21" s="239"/>
      <c r="J21" s="238">
        <v>2279.8000000000002</v>
      </c>
      <c r="K21" s="239"/>
      <c r="L21" s="234">
        <f t="shared" si="0"/>
        <v>143.29352608422377</v>
      </c>
      <c r="M21" s="235"/>
      <c r="N21" s="234" t="e">
        <f t="shared" si="1"/>
        <v>#DIV/0!</v>
      </c>
      <c r="O21" s="235"/>
    </row>
    <row r="22" spans="1:15" s="3" customFormat="1" ht="19.5" customHeight="1">
      <c r="A22" s="232" t="s">
        <v>207</v>
      </c>
      <c r="B22" s="186"/>
      <c r="C22" s="233"/>
      <c r="D22" s="238"/>
      <c r="E22" s="239"/>
      <c r="F22" s="238">
        <v>26128</v>
      </c>
      <c r="G22" s="239"/>
      <c r="H22" s="238">
        <v>26128</v>
      </c>
      <c r="I22" s="239"/>
      <c r="J22" s="238">
        <v>37399</v>
      </c>
      <c r="K22" s="239"/>
      <c r="L22" s="234">
        <f t="shared" si="0"/>
        <v>143.13763012859769</v>
      </c>
      <c r="M22" s="235"/>
      <c r="N22" s="234" t="e">
        <f t="shared" si="1"/>
        <v>#DIV/0!</v>
      </c>
      <c r="O22" s="235"/>
    </row>
    <row r="23" spans="1:15" s="3" customFormat="1" ht="39" customHeight="1">
      <c r="A23" s="215" t="s">
        <v>392</v>
      </c>
      <c r="B23" s="216"/>
      <c r="C23" s="217"/>
      <c r="D23" s="240" t="e">
        <f>(D19/D11)/12*1000</f>
        <v>#DIV/0!</v>
      </c>
      <c r="E23" s="241"/>
      <c r="F23" s="240">
        <f>(F19/F11)/12*1000</f>
        <v>6184.3971631205677</v>
      </c>
      <c r="G23" s="241"/>
      <c r="H23" s="240">
        <f>(H19/H11)/12*1000</f>
        <v>6184.3971631205677</v>
      </c>
      <c r="I23" s="241"/>
      <c r="J23" s="240">
        <f>(J19/J11)/12*1000</f>
        <v>12181.013431013431</v>
      </c>
      <c r="K23" s="241"/>
      <c r="L23" s="236">
        <f t="shared" si="0"/>
        <v>196.96363460698322</v>
      </c>
      <c r="M23" s="237"/>
      <c r="N23" s="236" t="e">
        <f t="shared" si="1"/>
        <v>#DIV/0!</v>
      </c>
      <c r="O23" s="237"/>
    </row>
    <row r="24" spans="1:15" s="3" customFormat="1" ht="20.100000000000001" customHeight="1">
      <c r="A24" s="232" t="s">
        <v>206</v>
      </c>
      <c r="B24" s="186"/>
      <c r="C24" s="233"/>
      <c r="D24" s="230" t="e">
        <f>(D20/D12)/12*1000</f>
        <v>#DIV/0!</v>
      </c>
      <c r="E24" s="231"/>
      <c r="F24" s="230">
        <f>(F20/F12)/12*1000</f>
        <v>15416.666666666666</v>
      </c>
      <c r="G24" s="231"/>
      <c r="H24" s="230">
        <f>(H20/H12)/12*1000</f>
        <v>15416.666666666666</v>
      </c>
      <c r="I24" s="231"/>
      <c r="J24" s="230">
        <f>(J20/J12)/12*1000</f>
        <v>18800</v>
      </c>
      <c r="K24" s="231"/>
      <c r="L24" s="234">
        <f t="shared" si="0"/>
        <v>121.94594594594594</v>
      </c>
      <c r="M24" s="235"/>
      <c r="N24" s="234" t="e">
        <f t="shared" si="1"/>
        <v>#DIV/0!</v>
      </c>
      <c r="O24" s="235"/>
    </row>
    <row r="25" spans="1:15" s="3" customFormat="1" ht="20.100000000000001" customHeight="1">
      <c r="A25" s="232" t="s">
        <v>215</v>
      </c>
      <c r="B25" s="186"/>
      <c r="C25" s="233"/>
      <c r="D25" s="230" t="e">
        <f t="shared" ref="D25:J26" si="2">(D21/D13)/12*1000</f>
        <v>#DIV/0!</v>
      </c>
      <c r="E25" s="231"/>
      <c r="F25" s="230">
        <f t="shared" si="2"/>
        <v>6313.4920634920636</v>
      </c>
      <c r="G25" s="231"/>
      <c r="H25" s="230">
        <f t="shared" si="2"/>
        <v>6313.4920634920636</v>
      </c>
      <c r="I25" s="231"/>
      <c r="J25" s="230">
        <f t="shared" si="2"/>
        <v>13570.238095238095</v>
      </c>
      <c r="K25" s="231"/>
      <c r="L25" s="234">
        <f t="shared" si="0"/>
        <v>214.94028912633561</v>
      </c>
      <c r="M25" s="235"/>
      <c r="N25" s="234" t="e">
        <f t="shared" si="1"/>
        <v>#DIV/0!</v>
      </c>
      <c r="O25" s="235"/>
    </row>
    <row r="26" spans="1:15" s="3" customFormat="1" ht="20.25" customHeight="1">
      <c r="A26" s="232" t="s">
        <v>207</v>
      </c>
      <c r="B26" s="186"/>
      <c r="C26" s="233"/>
      <c r="D26" s="230" t="e">
        <f t="shared" si="2"/>
        <v>#DIV/0!</v>
      </c>
      <c r="E26" s="231"/>
      <c r="F26" s="230">
        <f t="shared" si="2"/>
        <v>6150.6591337099817</v>
      </c>
      <c r="G26" s="231"/>
      <c r="H26" s="230">
        <f t="shared" si="2"/>
        <v>6150.6591337099817</v>
      </c>
      <c r="I26" s="231"/>
      <c r="J26" s="230">
        <f t="shared" si="2"/>
        <v>12079.780361757108</v>
      </c>
      <c r="K26" s="231"/>
      <c r="L26" s="234">
        <f t="shared" si="0"/>
        <v>196.39814366482008</v>
      </c>
      <c r="M26" s="235"/>
      <c r="N26" s="234" t="e">
        <f t="shared" si="1"/>
        <v>#DIV/0!</v>
      </c>
      <c r="O26" s="235"/>
    </row>
    <row r="27" spans="1:15" ht="10.5" customHeight="1">
      <c r="A27" s="27"/>
      <c r="B27" s="27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20.100000000000001" customHeight="1">
      <c r="A28" s="264" t="s">
        <v>344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</row>
    <row r="29" spans="1:15" ht="15" customHeight="1">
      <c r="A29" s="28"/>
      <c r="B29" s="28"/>
      <c r="C29" s="28"/>
      <c r="D29" s="28"/>
      <c r="E29" s="28"/>
      <c r="F29" s="28"/>
      <c r="G29" s="28"/>
      <c r="H29" s="28"/>
      <c r="I29" s="28"/>
    </row>
    <row r="30" spans="1:15" ht="20.100000000000001" customHeight="1">
      <c r="A30" s="95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21.95" customHeight="1">
      <c r="A31" s="255" t="s">
        <v>428</v>
      </c>
      <c r="B31" s="255"/>
      <c r="C31" s="255"/>
      <c r="D31" s="255"/>
      <c r="E31" s="255"/>
      <c r="F31" s="255"/>
      <c r="G31" s="255"/>
      <c r="H31" s="255"/>
      <c r="I31" s="255"/>
      <c r="J31" s="255"/>
    </row>
    <row r="32" spans="1:15" ht="20.100000000000001" customHeight="1">
      <c r="A32" s="23"/>
    </row>
    <row r="33" spans="1:15" ht="63.95" customHeight="1">
      <c r="A33" s="194" t="s">
        <v>337</v>
      </c>
      <c r="B33" s="250" t="s">
        <v>229</v>
      </c>
      <c r="C33" s="183"/>
      <c r="D33" s="197" t="s">
        <v>101</v>
      </c>
      <c r="E33" s="197"/>
      <c r="F33" s="197"/>
      <c r="G33" s="197" t="s">
        <v>102</v>
      </c>
      <c r="H33" s="197"/>
      <c r="I33" s="197"/>
      <c r="J33" s="250" t="s">
        <v>110</v>
      </c>
      <c r="K33" s="182"/>
      <c r="L33" s="183"/>
      <c r="M33" s="197" t="s">
        <v>440</v>
      </c>
      <c r="N33" s="197"/>
      <c r="O33" s="197"/>
    </row>
    <row r="34" spans="1:15" ht="150">
      <c r="A34" s="195"/>
      <c r="B34" s="8" t="s">
        <v>76</v>
      </c>
      <c r="C34" s="8" t="s">
        <v>77</v>
      </c>
      <c r="D34" s="8" t="s">
        <v>413</v>
      </c>
      <c r="E34" s="8" t="s">
        <v>230</v>
      </c>
      <c r="F34" s="8" t="s">
        <v>414</v>
      </c>
      <c r="G34" s="8" t="s">
        <v>413</v>
      </c>
      <c r="H34" s="8" t="s">
        <v>230</v>
      </c>
      <c r="I34" s="8" t="s">
        <v>414</v>
      </c>
      <c r="J34" s="8" t="s">
        <v>413</v>
      </c>
      <c r="K34" s="8" t="s">
        <v>230</v>
      </c>
      <c r="L34" s="8" t="s">
        <v>414</v>
      </c>
      <c r="M34" s="8" t="s">
        <v>413</v>
      </c>
      <c r="N34" s="8" t="s">
        <v>230</v>
      </c>
      <c r="O34" s="8" t="s">
        <v>414</v>
      </c>
    </row>
    <row r="35" spans="1:15" ht="18" customHeight="1">
      <c r="A35" s="8">
        <v>1</v>
      </c>
      <c r="B35" s="8">
        <v>2</v>
      </c>
      <c r="C35" s="8">
        <v>3</v>
      </c>
      <c r="D35" s="8">
        <v>4</v>
      </c>
      <c r="E35" s="8">
        <v>5</v>
      </c>
      <c r="F35" s="8">
        <v>6</v>
      </c>
      <c r="G35" s="8">
        <v>7</v>
      </c>
      <c r="H35" s="7">
        <v>8</v>
      </c>
      <c r="I35" s="7">
        <v>9</v>
      </c>
      <c r="J35" s="7">
        <v>10</v>
      </c>
      <c r="K35" s="7">
        <v>11</v>
      </c>
      <c r="L35" s="7">
        <v>12</v>
      </c>
      <c r="M35" s="7">
        <v>13</v>
      </c>
      <c r="N35" s="7">
        <v>14</v>
      </c>
      <c r="O35" s="7">
        <v>15</v>
      </c>
    </row>
    <row r="36" spans="1:15" ht="63" customHeight="1">
      <c r="A36" s="9" t="s">
        <v>437</v>
      </c>
      <c r="B36" s="14"/>
      <c r="C36" s="14"/>
      <c r="D36" s="121"/>
      <c r="E36" s="121"/>
      <c r="F36" s="123"/>
      <c r="G36" s="121"/>
      <c r="H36" s="121"/>
      <c r="I36" s="123"/>
      <c r="J36" s="121"/>
      <c r="K36" s="121"/>
      <c r="L36" s="123"/>
      <c r="M36" s="121">
        <v>52176</v>
      </c>
      <c r="N36" s="121"/>
      <c r="O36" s="123"/>
    </row>
    <row r="37" spans="1:15" ht="72.75" customHeight="1">
      <c r="A37" s="9" t="s">
        <v>438</v>
      </c>
      <c r="B37" s="14"/>
      <c r="C37" s="14"/>
      <c r="D37" s="121"/>
      <c r="E37" s="121"/>
      <c r="F37" s="123"/>
      <c r="G37" s="121"/>
      <c r="H37" s="121"/>
      <c r="I37" s="123"/>
      <c r="J37" s="121"/>
      <c r="K37" s="121"/>
      <c r="L37" s="123"/>
      <c r="M37" s="121"/>
      <c r="N37" s="121"/>
      <c r="O37" s="123"/>
    </row>
    <row r="38" spans="1:15" ht="90" customHeight="1">
      <c r="A38" s="9" t="s">
        <v>439</v>
      </c>
      <c r="B38" s="14"/>
      <c r="C38" s="14"/>
      <c r="D38" s="121"/>
      <c r="E38" s="121"/>
      <c r="F38" s="123"/>
      <c r="G38" s="121"/>
      <c r="H38" s="121"/>
      <c r="I38" s="123"/>
      <c r="J38" s="121"/>
      <c r="K38" s="121"/>
      <c r="L38" s="123"/>
      <c r="M38" s="121">
        <v>1301.9970000000001</v>
      </c>
      <c r="N38" s="121"/>
      <c r="O38" s="123"/>
    </row>
    <row r="39" spans="1:15" ht="90" customHeight="1">
      <c r="A39" s="179"/>
      <c r="B39" s="14"/>
      <c r="C39" s="14"/>
      <c r="D39" s="121"/>
      <c r="E39" s="121"/>
      <c r="F39" s="123"/>
      <c r="G39" s="121"/>
      <c r="H39" s="121"/>
      <c r="I39" s="123"/>
      <c r="J39" s="121"/>
      <c r="K39" s="121"/>
      <c r="L39" s="123"/>
      <c r="M39" s="121">
        <v>0</v>
      </c>
      <c r="N39" s="121"/>
      <c r="O39" s="123"/>
    </row>
    <row r="40" spans="1:15" ht="20.100000000000001" customHeight="1">
      <c r="A40" s="11" t="s">
        <v>57</v>
      </c>
      <c r="B40" s="146">
        <v>100</v>
      </c>
      <c r="C40" s="146">
        <v>100</v>
      </c>
      <c r="D40" s="165">
        <f>SUM(D36:D38)</f>
        <v>0</v>
      </c>
      <c r="E40" s="122"/>
      <c r="F40" s="124"/>
      <c r="G40" s="165">
        <f>SUM(G36:G38)</f>
        <v>0</v>
      </c>
      <c r="H40" s="122"/>
      <c r="I40" s="124"/>
      <c r="J40" s="165">
        <f>SUM(J36:J38)</f>
        <v>0</v>
      </c>
      <c r="K40" s="122"/>
      <c r="L40" s="124"/>
      <c r="M40" s="165">
        <f>SUM(M36:M38)</f>
        <v>53477.997000000003</v>
      </c>
      <c r="N40" s="122"/>
      <c r="O40" s="124"/>
    </row>
    <row r="41" spans="1:15" ht="20.100000000000001" customHeight="1">
      <c r="A41" s="25"/>
      <c r="B41" s="26"/>
      <c r="C41" s="26"/>
      <c r="D41" s="26"/>
      <c r="E41" s="26"/>
      <c r="F41" s="15"/>
      <c r="G41" s="15"/>
      <c r="H41" s="15"/>
      <c r="I41" s="6"/>
      <c r="J41" s="6"/>
      <c r="K41" s="6"/>
      <c r="L41" s="6"/>
      <c r="M41" s="6"/>
      <c r="N41" s="6"/>
      <c r="O41" s="6"/>
    </row>
    <row r="42" spans="1:15" ht="21.95" customHeight="1">
      <c r="A42" s="248" t="s">
        <v>429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</row>
    <row r="43" spans="1:15" ht="20.100000000000001" customHeight="1">
      <c r="A43" s="23"/>
    </row>
    <row r="44" spans="1:15" ht="63.95" customHeight="1">
      <c r="A44" s="8" t="s">
        <v>128</v>
      </c>
      <c r="B44" s="197" t="s">
        <v>74</v>
      </c>
      <c r="C44" s="197"/>
      <c r="D44" s="197" t="s">
        <v>68</v>
      </c>
      <c r="E44" s="197"/>
      <c r="F44" s="197" t="s">
        <v>69</v>
      </c>
      <c r="G44" s="197"/>
      <c r="H44" s="197" t="s">
        <v>231</v>
      </c>
      <c r="I44" s="197"/>
      <c r="J44" s="197"/>
      <c r="K44" s="250" t="s">
        <v>91</v>
      </c>
      <c r="L44" s="183"/>
      <c r="M44" s="250" t="s">
        <v>35</v>
      </c>
      <c r="N44" s="182"/>
      <c r="O44" s="183"/>
    </row>
    <row r="45" spans="1:15" ht="18" customHeight="1">
      <c r="A45" s="7">
        <v>1</v>
      </c>
      <c r="B45" s="206">
        <v>2</v>
      </c>
      <c r="C45" s="206"/>
      <c r="D45" s="206">
        <v>3</v>
      </c>
      <c r="E45" s="206"/>
      <c r="F45" s="256">
        <v>4</v>
      </c>
      <c r="G45" s="256"/>
      <c r="H45" s="206">
        <v>5</v>
      </c>
      <c r="I45" s="206"/>
      <c r="J45" s="206"/>
      <c r="K45" s="206">
        <v>6</v>
      </c>
      <c r="L45" s="206"/>
      <c r="M45" s="261">
        <v>7</v>
      </c>
      <c r="N45" s="262"/>
      <c r="O45" s="263"/>
    </row>
    <row r="46" spans="1:15" ht="20.100000000000001" customHeight="1">
      <c r="A46" s="9"/>
      <c r="B46" s="249"/>
      <c r="C46" s="249"/>
      <c r="D46" s="242"/>
      <c r="E46" s="242"/>
      <c r="F46" s="260"/>
      <c r="G46" s="260"/>
      <c r="H46" s="197"/>
      <c r="I46" s="197"/>
      <c r="J46" s="197"/>
      <c r="K46" s="238"/>
      <c r="L46" s="239"/>
      <c r="M46" s="249"/>
      <c r="N46" s="249"/>
      <c r="O46" s="249"/>
    </row>
    <row r="47" spans="1:15" ht="20.100000000000001" customHeight="1">
      <c r="A47" s="9"/>
      <c r="B47" s="252"/>
      <c r="C47" s="254"/>
      <c r="D47" s="238"/>
      <c r="E47" s="239"/>
      <c r="F47" s="258"/>
      <c r="G47" s="259"/>
      <c r="H47" s="250"/>
      <c r="I47" s="182"/>
      <c r="J47" s="183"/>
      <c r="K47" s="238"/>
      <c r="L47" s="239"/>
      <c r="M47" s="252"/>
      <c r="N47" s="253"/>
      <c r="O47" s="254"/>
    </row>
    <row r="48" spans="1:15" ht="20.100000000000001" customHeight="1">
      <c r="A48" s="9"/>
      <c r="B48" s="249"/>
      <c r="C48" s="249"/>
      <c r="D48" s="242"/>
      <c r="E48" s="242"/>
      <c r="F48" s="260"/>
      <c r="G48" s="260"/>
      <c r="H48" s="197"/>
      <c r="I48" s="197"/>
      <c r="J48" s="197"/>
      <c r="K48" s="238"/>
      <c r="L48" s="239"/>
      <c r="M48" s="249"/>
      <c r="N48" s="249"/>
      <c r="O48" s="249"/>
    </row>
    <row r="49" spans="1:15" ht="20.100000000000001" customHeight="1">
      <c r="A49" s="11" t="s">
        <v>57</v>
      </c>
      <c r="B49" s="184" t="s">
        <v>36</v>
      </c>
      <c r="C49" s="184"/>
      <c r="D49" s="184" t="s">
        <v>36</v>
      </c>
      <c r="E49" s="184"/>
      <c r="F49" s="184" t="s">
        <v>36</v>
      </c>
      <c r="G49" s="184"/>
      <c r="H49" s="184"/>
      <c r="I49" s="184"/>
      <c r="J49" s="184"/>
      <c r="K49" s="245">
        <f>SUM(K46:K48)</f>
        <v>0</v>
      </c>
      <c r="L49" s="246"/>
      <c r="M49" s="244"/>
      <c r="N49" s="244"/>
      <c r="O49" s="244"/>
    </row>
    <row r="50" spans="1:15" ht="20.100000000000001" customHeight="1">
      <c r="A50" s="15"/>
      <c r="B50" s="29"/>
      <c r="C50" s="29"/>
      <c r="D50" s="29"/>
      <c r="E50" s="29"/>
      <c r="F50" s="29"/>
      <c r="G50" s="29"/>
      <c r="H50" s="29"/>
      <c r="I50" s="29"/>
      <c r="J50" s="29"/>
      <c r="K50" s="3"/>
      <c r="L50" s="3"/>
      <c r="M50" s="3"/>
      <c r="N50" s="3"/>
      <c r="O50" s="3"/>
    </row>
    <row r="51" spans="1:15" ht="21.95" customHeight="1">
      <c r="A51" s="248" t="s">
        <v>430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 ht="20.100000000000001" customHeight="1">
      <c r="A52" s="6"/>
      <c r="B52" s="21"/>
      <c r="C52" s="6"/>
      <c r="D52" s="6"/>
      <c r="E52" s="6"/>
      <c r="F52" s="6"/>
      <c r="G52" s="6"/>
      <c r="H52" s="6"/>
      <c r="I52" s="20"/>
    </row>
    <row r="53" spans="1:15" ht="63.95" customHeight="1">
      <c r="A53" s="197" t="s">
        <v>67</v>
      </c>
      <c r="B53" s="197"/>
      <c r="C53" s="197"/>
      <c r="D53" s="197" t="s">
        <v>92</v>
      </c>
      <c r="E53" s="197"/>
      <c r="F53" s="197"/>
      <c r="G53" s="197" t="s">
        <v>251</v>
      </c>
      <c r="H53" s="197"/>
      <c r="I53" s="197"/>
      <c r="J53" s="197" t="s">
        <v>249</v>
      </c>
      <c r="K53" s="197"/>
      <c r="L53" s="197"/>
      <c r="M53" s="197" t="s">
        <v>93</v>
      </c>
      <c r="N53" s="197"/>
      <c r="O53" s="197"/>
    </row>
    <row r="54" spans="1:15" ht="18" customHeight="1">
      <c r="A54" s="197">
        <v>1</v>
      </c>
      <c r="B54" s="197"/>
      <c r="C54" s="197"/>
      <c r="D54" s="197">
        <v>2</v>
      </c>
      <c r="E54" s="197"/>
      <c r="F54" s="197"/>
      <c r="G54" s="197">
        <v>3</v>
      </c>
      <c r="H54" s="197"/>
      <c r="I54" s="197"/>
      <c r="J54" s="206">
        <v>4</v>
      </c>
      <c r="K54" s="206"/>
      <c r="L54" s="206"/>
      <c r="M54" s="206">
        <v>5</v>
      </c>
      <c r="N54" s="206"/>
      <c r="O54" s="206"/>
    </row>
    <row r="55" spans="1:15" ht="20.100000000000001" customHeight="1">
      <c r="A55" s="247" t="s">
        <v>232</v>
      </c>
      <c r="B55" s="247"/>
      <c r="C55" s="247"/>
      <c r="D55" s="242"/>
      <c r="E55" s="242"/>
      <c r="F55" s="242"/>
      <c r="G55" s="242"/>
      <c r="H55" s="242"/>
      <c r="I55" s="242"/>
      <c r="J55" s="242"/>
      <c r="K55" s="242"/>
      <c r="L55" s="242"/>
      <c r="M55" s="257">
        <f>D55+G55-J55</f>
        <v>0</v>
      </c>
      <c r="N55" s="257"/>
      <c r="O55" s="257"/>
    </row>
    <row r="56" spans="1:15" ht="20.100000000000001" customHeight="1">
      <c r="A56" s="247" t="s">
        <v>108</v>
      </c>
      <c r="B56" s="247"/>
      <c r="C56" s="247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</row>
    <row r="57" spans="1:15" ht="20.100000000000001" customHeight="1">
      <c r="A57" s="247"/>
      <c r="B57" s="247"/>
      <c r="C57" s="247"/>
      <c r="D57" s="238"/>
      <c r="E57" s="243"/>
      <c r="F57" s="239"/>
      <c r="G57" s="238"/>
      <c r="H57" s="243"/>
      <c r="I57" s="239"/>
      <c r="J57" s="238"/>
      <c r="K57" s="243"/>
      <c r="L57" s="239"/>
      <c r="M57" s="238"/>
      <c r="N57" s="243"/>
      <c r="O57" s="239"/>
    </row>
    <row r="58" spans="1:15" ht="20.100000000000001" customHeight="1">
      <c r="A58" s="247" t="s">
        <v>233</v>
      </c>
      <c r="B58" s="247"/>
      <c r="C58" s="247"/>
      <c r="D58" s="242"/>
      <c r="E58" s="242"/>
      <c r="F58" s="242"/>
      <c r="G58" s="242"/>
      <c r="H58" s="242"/>
      <c r="I58" s="242"/>
      <c r="J58" s="242"/>
      <c r="K58" s="242"/>
      <c r="L58" s="242"/>
      <c r="M58" s="257">
        <f>D58+G58-J58</f>
        <v>0</v>
      </c>
      <c r="N58" s="257"/>
      <c r="O58" s="257"/>
    </row>
    <row r="59" spans="1:15" ht="20.100000000000001" customHeight="1">
      <c r="A59" s="247" t="s">
        <v>109</v>
      </c>
      <c r="B59" s="247"/>
      <c r="C59" s="247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</row>
    <row r="60" spans="1:15" ht="20.100000000000001" customHeight="1">
      <c r="A60" s="247"/>
      <c r="B60" s="247"/>
      <c r="C60" s="247"/>
      <c r="D60" s="238"/>
      <c r="E60" s="243"/>
      <c r="F60" s="239"/>
      <c r="G60" s="238"/>
      <c r="H60" s="243"/>
      <c r="I60" s="239"/>
      <c r="J60" s="238"/>
      <c r="K60" s="243"/>
      <c r="L60" s="239"/>
      <c r="M60" s="238"/>
      <c r="N60" s="243"/>
      <c r="O60" s="239"/>
    </row>
    <row r="61" spans="1:15" ht="20.100000000000001" customHeight="1">
      <c r="A61" s="247" t="s">
        <v>234</v>
      </c>
      <c r="B61" s="247"/>
      <c r="C61" s="247"/>
      <c r="D61" s="242"/>
      <c r="E61" s="242"/>
      <c r="F61" s="242"/>
      <c r="G61" s="242"/>
      <c r="H61" s="242"/>
      <c r="I61" s="242"/>
      <c r="J61" s="242"/>
      <c r="K61" s="242"/>
      <c r="L61" s="242"/>
      <c r="M61" s="257">
        <f>D61+G61-J61</f>
        <v>0</v>
      </c>
      <c r="N61" s="257"/>
      <c r="O61" s="257"/>
    </row>
    <row r="62" spans="1:15" ht="20.100000000000001" customHeight="1">
      <c r="A62" s="247" t="s">
        <v>108</v>
      </c>
      <c r="B62" s="247"/>
      <c r="C62" s="247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</row>
    <row r="63" spans="1:15" ht="20.100000000000001" customHeight="1">
      <c r="A63" s="232"/>
      <c r="B63" s="186"/>
      <c r="C63" s="233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</row>
    <row r="64" spans="1:15" ht="20.100000000000001" customHeight="1">
      <c r="A64" s="215" t="s">
        <v>57</v>
      </c>
      <c r="B64" s="216"/>
      <c r="C64" s="217"/>
      <c r="D64" s="251">
        <f>SUM(D55,D58,D61)</f>
        <v>0</v>
      </c>
      <c r="E64" s="251"/>
      <c r="F64" s="251"/>
      <c r="G64" s="251">
        <f>SUM(G55,G58,G61)</f>
        <v>0</v>
      </c>
      <c r="H64" s="251"/>
      <c r="I64" s="251"/>
      <c r="J64" s="251">
        <f>SUM(J55,J58,J61)</f>
        <v>0</v>
      </c>
      <c r="K64" s="251"/>
      <c r="L64" s="251"/>
      <c r="M64" s="251">
        <f>D64+G64-J64</f>
        <v>0</v>
      </c>
      <c r="N64" s="251"/>
      <c r="O64" s="251"/>
    </row>
    <row r="65" spans="3:5">
      <c r="C65" s="35"/>
      <c r="D65" s="35"/>
      <c r="E65" s="35"/>
    </row>
    <row r="66" spans="3:5">
      <c r="C66" s="35"/>
      <c r="D66" s="35"/>
      <c r="E66" s="35"/>
    </row>
    <row r="67" spans="3:5">
      <c r="C67" s="35"/>
      <c r="D67" s="35"/>
      <c r="E67" s="35"/>
    </row>
    <row r="68" spans="3:5">
      <c r="C68" s="35"/>
      <c r="D68" s="35"/>
      <c r="E68" s="35"/>
    </row>
    <row r="69" spans="3:5">
      <c r="C69" s="35"/>
      <c r="D69" s="35"/>
      <c r="E69" s="35"/>
    </row>
    <row r="70" spans="3:5">
      <c r="C70" s="35"/>
      <c r="D70" s="35"/>
      <c r="E70" s="35"/>
    </row>
    <row r="71" spans="3:5">
      <c r="C71" s="35"/>
      <c r="D71" s="35"/>
      <c r="E71" s="35"/>
    </row>
    <row r="72" spans="3:5">
      <c r="C72" s="35"/>
      <c r="D72" s="35"/>
      <c r="E72" s="35"/>
    </row>
    <row r="73" spans="3:5">
      <c r="C73" s="35"/>
      <c r="D73" s="35"/>
      <c r="E73" s="35"/>
    </row>
    <row r="74" spans="3:5">
      <c r="C74" s="35"/>
      <c r="D74" s="35"/>
      <c r="E74" s="35"/>
    </row>
    <row r="75" spans="3:5">
      <c r="C75" s="35"/>
      <c r="D75" s="35"/>
      <c r="E75" s="35"/>
    </row>
    <row r="76" spans="3:5">
      <c r="C76" s="35"/>
      <c r="D76" s="35"/>
      <c r="E76" s="35"/>
    </row>
    <row r="77" spans="3:5">
      <c r="C77" s="35"/>
      <c r="D77" s="35"/>
      <c r="E77" s="35"/>
    </row>
    <row r="78" spans="3:5">
      <c r="C78" s="35"/>
      <c r="D78" s="35"/>
      <c r="E78" s="35"/>
    </row>
  </sheetData>
  <mergeCells count="238">
    <mergeCell ref="A9:C9"/>
    <mergeCell ref="A4:O4"/>
    <mergeCell ref="A7:O7"/>
    <mergeCell ref="A12:C12"/>
    <mergeCell ref="D12:E12"/>
    <mergeCell ref="D11:E11"/>
    <mergeCell ref="H12:I12"/>
    <mergeCell ref="F12:G12"/>
    <mergeCell ref="F11:G11"/>
    <mergeCell ref="J14:K14"/>
    <mergeCell ref="H14:I14"/>
    <mergeCell ref="D14:E14"/>
    <mergeCell ref="D13:E13"/>
    <mergeCell ref="A1:O1"/>
    <mergeCell ref="A2:O2"/>
    <mergeCell ref="A3:O3"/>
    <mergeCell ref="D9:E9"/>
    <mergeCell ref="F9:G9"/>
    <mergeCell ref="A5:O5"/>
    <mergeCell ref="J13:K13"/>
    <mergeCell ref="F13:G13"/>
    <mergeCell ref="H9:I9"/>
    <mergeCell ref="L9:M9"/>
    <mergeCell ref="H10:I10"/>
    <mergeCell ref="J12:K12"/>
    <mergeCell ref="L12:M12"/>
    <mergeCell ref="J9:K9"/>
    <mergeCell ref="N9:O9"/>
    <mergeCell ref="N16:O16"/>
    <mergeCell ref="J16:K16"/>
    <mergeCell ref="N15:O15"/>
    <mergeCell ref="L16:M16"/>
    <mergeCell ref="J15:K15"/>
    <mergeCell ref="N14:O14"/>
    <mergeCell ref="N13:O13"/>
    <mergeCell ref="N12:O12"/>
    <mergeCell ref="L13:M13"/>
    <mergeCell ref="A20:C20"/>
    <mergeCell ref="J18:K18"/>
    <mergeCell ref="F19:G19"/>
    <mergeCell ref="H19:I19"/>
    <mergeCell ref="J19:K19"/>
    <mergeCell ref="J20:K20"/>
    <mergeCell ref="D15:E15"/>
    <mergeCell ref="A11:C11"/>
    <mergeCell ref="A16:C16"/>
    <mergeCell ref="F15:G15"/>
    <mergeCell ref="D16:E16"/>
    <mergeCell ref="F16:G16"/>
    <mergeCell ref="A15:C15"/>
    <mergeCell ref="A13:C13"/>
    <mergeCell ref="A14:C14"/>
    <mergeCell ref="F14:G14"/>
    <mergeCell ref="D17:E17"/>
    <mergeCell ref="A10:C10"/>
    <mergeCell ref="N10:O10"/>
    <mergeCell ref="H11:I11"/>
    <mergeCell ref="N11:O11"/>
    <mergeCell ref="L11:M11"/>
    <mergeCell ref="J10:K10"/>
    <mergeCell ref="D10:E10"/>
    <mergeCell ref="F10:G10"/>
    <mergeCell ref="N17:O17"/>
    <mergeCell ref="H20:I20"/>
    <mergeCell ref="J17:K17"/>
    <mergeCell ref="L10:M10"/>
    <mergeCell ref="L15:M15"/>
    <mergeCell ref="L14:M14"/>
    <mergeCell ref="J11:K11"/>
    <mergeCell ref="L17:M17"/>
    <mergeCell ref="H16:I16"/>
    <mergeCell ref="H15:I15"/>
    <mergeCell ref="H13:I13"/>
    <mergeCell ref="B33:C33"/>
    <mergeCell ref="L18:M18"/>
    <mergeCell ref="F18:G18"/>
    <mergeCell ref="H18:I18"/>
    <mergeCell ref="M33:O33"/>
    <mergeCell ref="D33:F33"/>
    <mergeCell ref="G33:I33"/>
    <mergeCell ref="J33:L33"/>
    <mergeCell ref="N20:O20"/>
    <mergeCell ref="L20:M20"/>
    <mergeCell ref="K44:L44"/>
    <mergeCell ref="A33:A34"/>
    <mergeCell ref="A17:C17"/>
    <mergeCell ref="A18:C18"/>
    <mergeCell ref="A28:O28"/>
    <mergeCell ref="N18:O18"/>
    <mergeCell ref="L19:M19"/>
    <mergeCell ref="H17:I17"/>
    <mergeCell ref="D18:E18"/>
    <mergeCell ref="F17:G17"/>
    <mergeCell ref="D45:E45"/>
    <mergeCell ref="D46:E46"/>
    <mergeCell ref="F46:G46"/>
    <mergeCell ref="M44:O44"/>
    <mergeCell ref="K45:L45"/>
    <mergeCell ref="M45:O45"/>
    <mergeCell ref="M46:O46"/>
    <mergeCell ref="D44:E44"/>
    <mergeCell ref="F44:G44"/>
    <mergeCell ref="H44:J44"/>
    <mergeCell ref="J57:L57"/>
    <mergeCell ref="B48:C48"/>
    <mergeCell ref="B47:C47"/>
    <mergeCell ref="D47:E47"/>
    <mergeCell ref="F47:G47"/>
    <mergeCell ref="D48:E48"/>
    <mergeCell ref="F48:G48"/>
    <mergeCell ref="M55:O55"/>
    <mergeCell ref="J54:L54"/>
    <mergeCell ref="G53:I53"/>
    <mergeCell ref="J53:L53"/>
    <mergeCell ref="G54:I54"/>
    <mergeCell ref="M58:O58"/>
    <mergeCell ref="J58:L58"/>
    <mergeCell ref="J56:L56"/>
    <mergeCell ref="M56:O56"/>
    <mergeCell ref="M57:O57"/>
    <mergeCell ref="J59:L59"/>
    <mergeCell ref="M59:O59"/>
    <mergeCell ref="M60:O60"/>
    <mergeCell ref="M63:O63"/>
    <mergeCell ref="J62:L62"/>
    <mergeCell ref="J61:L61"/>
    <mergeCell ref="J60:L60"/>
    <mergeCell ref="M64:O64"/>
    <mergeCell ref="M62:O62"/>
    <mergeCell ref="M61:O61"/>
    <mergeCell ref="J63:L63"/>
    <mergeCell ref="G59:I59"/>
    <mergeCell ref="A58:C58"/>
    <mergeCell ref="A59:C59"/>
    <mergeCell ref="D59:F59"/>
    <mergeCell ref="G58:I58"/>
    <mergeCell ref="D58:F58"/>
    <mergeCell ref="A60:C60"/>
    <mergeCell ref="D60:F60"/>
    <mergeCell ref="G60:I60"/>
    <mergeCell ref="A61:C61"/>
    <mergeCell ref="D61:F61"/>
    <mergeCell ref="G61:I61"/>
    <mergeCell ref="B45:C45"/>
    <mergeCell ref="F45:G45"/>
    <mergeCell ref="H45:J45"/>
    <mergeCell ref="B46:C46"/>
    <mergeCell ref="A63:C63"/>
    <mergeCell ref="D63:F63"/>
    <mergeCell ref="G63:I63"/>
    <mergeCell ref="A62:C62"/>
    <mergeCell ref="G62:I62"/>
    <mergeCell ref="D62:F62"/>
    <mergeCell ref="A64:C64"/>
    <mergeCell ref="D64:F64"/>
    <mergeCell ref="G64:I64"/>
    <mergeCell ref="J64:L64"/>
    <mergeCell ref="N19:O19"/>
    <mergeCell ref="F20:G20"/>
    <mergeCell ref="F26:G26"/>
    <mergeCell ref="M47:O47"/>
    <mergeCell ref="A31:J31"/>
    <mergeCell ref="N22:O22"/>
    <mergeCell ref="H48:J48"/>
    <mergeCell ref="J21:K21"/>
    <mergeCell ref="L21:M21"/>
    <mergeCell ref="N21:O21"/>
    <mergeCell ref="H46:J46"/>
    <mergeCell ref="K46:L46"/>
    <mergeCell ref="K48:L48"/>
    <mergeCell ref="H47:J47"/>
    <mergeCell ref="A42:O42"/>
    <mergeCell ref="B44:C44"/>
    <mergeCell ref="F49:G49"/>
    <mergeCell ref="A51:O51"/>
    <mergeCell ref="A53:C53"/>
    <mergeCell ref="D53:F53"/>
    <mergeCell ref="A21:C21"/>
    <mergeCell ref="D21:E21"/>
    <mergeCell ref="F21:G21"/>
    <mergeCell ref="H21:I21"/>
    <mergeCell ref="M48:O48"/>
    <mergeCell ref="K47:L47"/>
    <mergeCell ref="D54:F54"/>
    <mergeCell ref="M54:O54"/>
    <mergeCell ref="D55:F55"/>
    <mergeCell ref="A19:C19"/>
    <mergeCell ref="D19:E19"/>
    <mergeCell ref="D23:E23"/>
    <mergeCell ref="N26:O26"/>
    <mergeCell ref="A24:C24"/>
    <mergeCell ref="D24:E24"/>
    <mergeCell ref="F24:G24"/>
    <mergeCell ref="A57:C57"/>
    <mergeCell ref="A56:C56"/>
    <mergeCell ref="D20:E20"/>
    <mergeCell ref="A55:C55"/>
    <mergeCell ref="A54:C54"/>
    <mergeCell ref="B49:C49"/>
    <mergeCell ref="D49:E49"/>
    <mergeCell ref="A22:C22"/>
    <mergeCell ref="D22:E22"/>
    <mergeCell ref="A23:C23"/>
    <mergeCell ref="G56:I56"/>
    <mergeCell ref="D57:F57"/>
    <mergeCell ref="G57:I57"/>
    <mergeCell ref="M49:O49"/>
    <mergeCell ref="M53:O53"/>
    <mergeCell ref="D56:F56"/>
    <mergeCell ref="G55:I55"/>
    <mergeCell ref="K49:L49"/>
    <mergeCell ref="J55:L55"/>
    <mergeCell ref="H49:J49"/>
    <mergeCell ref="F22:G22"/>
    <mergeCell ref="H22:I22"/>
    <mergeCell ref="F23:G23"/>
    <mergeCell ref="H23:I23"/>
    <mergeCell ref="F25:G25"/>
    <mergeCell ref="H25:I25"/>
    <mergeCell ref="L22:M22"/>
    <mergeCell ref="J22:K22"/>
    <mergeCell ref="J23:K23"/>
    <mergeCell ref="L25:M25"/>
    <mergeCell ref="H24:I24"/>
    <mergeCell ref="J25:K25"/>
    <mergeCell ref="N23:O23"/>
    <mergeCell ref="J24:K24"/>
    <mergeCell ref="L24:M24"/>
    <mergeCell ref="N24:O24"/>
    <mergeCell ref="L26:M26"/>
    <mergeCell ref="J26:K26"/>
    <mergeCell ref="L23:M23"/>
    <mergeCell ref="H26:I26"/>
    <mergeCell ref="A26:C26"/>
    <mergeCell ref="D26:E26"/>
    <mergeCell ref="A25:C25"/>
    <mergeCell ref="D25:E25"/>
    <mergeCell ref="N25:O25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29" max="14" man="1"/>
  </rowBreaks>
  <ignoredErrors>
    <ignoredError sqref="L24:M26 F24:K26 D23:D26 F23:K23 L12:M22 L23:M23 O11 L11:M11 N11:N26 O12:O26" evalError="1"/>
    <ignoredError sqref="D40:G40 H40:J40 K40:M40 K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E69"/>
  <sheetViews>
    <sheetView topLeftCell="A23" zoomScale="60" zoomScaleNormal="60" zoomScaleSheetLayoutView="50" workbookViewId="0">
      <selection activeCell="B54" sqref="B54:Z54"/>
    </sheetView>
  </sheetViews>
  <sheetFormatPr defaultRowHeight="18.75"/>
  <cols>
    <col min="1" max="1" width="8.28515625" style="2" customWidth="1"/>
    <col min="2" max="2" width="28.7109375" style="2" customWidth="1"/>
    <col min="3" max="6" width="11.28515625" style="2" customWidth="1"/>
    <col min="7" max="31" width="11" style="2" customWidth="1"/>
    <col min="32" max="16384" width="9.140625" style="2"/>
  </cols>
  <sheetData>
    <row r="1" spans="1:3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Q1" s="34"/>
      <c r="R1" s="34"/>
      <c r="S1" s="34"/>
      <c r="T1" s="34"/>
      <c r="U1" s="34"/>
      <c r="AB1" s="324"/>
      <c r="AC1" s="325"/>
      <c r="AD1" s="325"/>
      <c r="AE1" s="325"/>
    </row>
    <row r="2" spans="1:31" ht="18.75" customHeight="1">
      <c r="B2" s="45" t="s">
        <v>431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</row>
    <row r="3" spans="1:3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41.25" customHeight="1">
      <c r="A4" s="192" t="s">
        <v>53</v>
      </c>
      <c r="B4" s="192" t="s">
        <v>173</v>
      </c>
      <c r="C4" s="268" t="s">
        <v>174</v>
      </c>
      <c r="D4" s="269"/>
      <c r="E4" s="269"/>
      <c r="F4" s="270"/>
      <c r="G4" s="268" t="s">
        <v>246</v>
      </c>
      <c r="H4" s="269"/>
      <c r="I4" s="269"/>
      <c r="J4" s="269"/>
      <c r="K4" s="269"/>
      <c r="L4" s="269"/>
      <c r="M4" s="270"/>
      <c r="N4" s="250" t="s">
        <v>175</v>
      </c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3"/>
      <c r="Z4" s="292" t="s">
        <v>345</v>
      </c>
      <c r="AA4" s="293"/>
      <c r="AB4" s="294"/>
      <c r="AC4" s="297" t="s">
        <v>346</v>
      </c>
      <c r="AD4" s="298"/>
      <c r="AE4" s="299"/>
    </row>
    <row r="5" spans="1:31" ht="48.75" customHeight="1">
      <c r="A5" s="193"/>
      <c r="B5" s="193"/>
      <c r="C5" s="271"/>
      <c r="D5" s="272"/>
      <c r="E5" s="272"/>
      <c r="F5" s="273"/>
      <c r="G5" s="271"/>
      <c r="H5" s="272"/>
      <c r="I5" s="272"/>
      <c r="J5" s="272"/>
      <c r="K5" s="272"/>
      <c r="L5" s="272"/>
      <c r="M5" s="273"/>
      <c r="N5" s="250" t="s">
        <v>348</v>
      </c>
      <c r="O5" s="182"/>
      <c r="P5" s="182"/>
      <c r="Q5" s="183"/>
      <c r="R5" s="250" t="s">
        <v>349</v>
      </c>
      <c r="S5" s="182"/>
      <c r="T5" s="182"/>
      <c r="U5" s="183"/>
      <c r="V5" s="250" t="s">
        <v>350</v>
      </c>
      <c r="W5" s="182"/>
      <c r="X5" s="182"/>
      <c r="Y5" s="183"/>
      <c r="Z5" s="295"/>
      <c r="AA5" s="295"/>
      <c r="AB5" s="296"/>
      <c r="AC5" s="300"/>
      <c r="AD5" s="301"/>
      <c r="AE5" s="302"/>
    </row>
    <row r="6" spans="1:31" ht="18" customHeight="1">
      <c r="A6" s="74">
        <v>1</v>
      </c>
      <c r="B6" s="75">
        <v>2</v>
      </c>
      <c r="C6" s="274">
        <v>3</v>
      </c>
      <c r="D6" s="275"/>
      <c r="E6" s="275"/>
      <c r="F6" s="276"/>
      <c r="G6" s="274">
        <v>4</v>
      </c>
      <c r="H6" s="275"/>
      <c r="I6" s="275"/>
      <c r="J6" s="275"/>
      <c r="K6" s="275"/>
      <c r="L6" s="275"/>
      <c r="M6" s="276"/>
      <c r="N6" s="280">
        <v>5</v>
      </c>
      <c r="O6" s="281"/>
      <c r="P6" s="281"/>
      <c r="Q6" s="282"/>
      <c r="R6" s="280">
        <v>6</v>
      </c>
      <c r="S6" s="281"/>
      <c r="T6" s="281"/>
      <c r="U6" s="282"/>
      <c r="V6" s="280">
        <v>7</v>
      </c>
      <c r="W6" s="281"/>
      <c r="X6" s="281"/>
      <c r="Y6" s="282"/>
      <c r="Z6" s="281">
        <v>8</v>
      </c>
      <c r="AA6" s="281"/>
      <c r="AB6" s="282"/>
      <c r="AC6" s="280">
        <v>9</v>
      </c>
      <c r="AD6" s="281"/>
      <c r="AE6" s="282"/>
    </row>
    <row r="7" spans="1:31" ht="20.100000000000001" customHeight="1">
      <c r="A7" s="74"/>
      <c r="B7" s="75" t="s">
        <v>441</v>
      </c>
      <c r="C7" s="274">
        <v>2007</v>
      </c>
      <c r="D7" s="275"/>
      <c r="E7" s="275"/>
      <c r="F7" s="276"/>
      <c r="G7" s="277" t="s">
        <v>442</v>
      </c>
      <c r="H7" s="278"/>
      <c r="I7" s="278"/>
      <c r="J7" s="278"/>
      <c r="K7" s="278"/>
      <c r="L7" s="278"/>
      <c r="M7" s="279"/>
      <c r="N7" s="277"/>
      <c r="O7" s="278"/>
      <c r="P7" s="278"/>
      <c r="Q7" s="279"/>
      <c r="R7" s="277">
        <v>145.5</v>
      </c>
      <c r="S7" s="278"/>
      <c r="T7" s="278"/>
      <c r="U7" s="279"/>
      <c r="V7" s="277">
        <v>168</v>
      </c>
      <c r="W7" s="278"/>
      <c r="X7" s="278"/>
      <c r="Y7" s="279"/>
      <c r="Z7" s="284">
        <f>(V7/R7)*100</f>
        <v>115.46391752577318</v>
      </c>
      <c r="AA7" s="284"/>
      <c r="AB7" s="285"/>
      <c r="AC7" s="283" t="e">
        <f>(V7/N7)*100</f>
        <v>#DIV/0!</v>
      </c>
      <c r="AD7" s="284"/>
      <c r="AE7" s="285"/>
    </row>
    <row r="8" spans="1:31" ht="20.100000000000001" customHeight="1">
      <c r="A8" s="74"/>
      <c r="B8" s="75"/>
      <c r="C8" s="274"/>
      <c r="D8" s="275"/>
      <c r="E8" s="275"/>
      <c r="F8" s="276"/>
      <c r="G8" s="277"/>
      <c r="H8" s="278"/>
      <c r="I8" s="278"/>
      <c r="J8" s="278"/>
      <c r="K8" s="278"/>
      <c r="L8" s="278"/>
      <c r="M8" s="279"/>
      <c r="N8" s="277"/>
      <c r="O8" s="278"/>
      <c r="P8" s="278"/>
      <c r="Q8" s="279"/>
      <c r="R8" s="277"/>
      <c r="S8" s="278"/>
      <c r="T8" s="278"/>
      <c r="U8" s="279"/>
      <c r="V8" s="277"/>
      <c r="W8" s="278"/>
      <c r="X8" s="278"/>
      <c r="Y8" s="279"/>
      <c r="Z8" s="284" t="e">
        <f>(V8/R8)*100</f>
        <v>#DIV/0!</v>
      </c>
      <c r="AA8" s="284"/>
      <c r="AB8" s="285"/>
      <c r="AC8" s="283" t="e">
        <f>(V8/N8)*100</f>
        <v>#DIV/0!</v>
      </c>
      <c r="AD8" s="284"/>
      <c r="AE8" s="285"/>
    </row>
    <row r="9" spans="1:31" ht="20.100000000000001" customHeight="1">
      <c r="A9" s="74"/>
      <c r="B9" s="75"/>
      <c r="C9" s="274"/>
      <c r="D9" s="275"/>
      <c r="E9" s="275"/>
      <c r="F9" s="276"/>
      <c r="G9" s="277"/>
      <c r="H9" s="278"/>
      <c r="I9" s="278"/>
      <c r="J9" s="278"/>
      <c r="K9" s="278"/>
      <c r="L9" s="278"/>
      <c r="M9" s="279"/>
      <c r="N9" s="277"/>
      <c r="O9" s="278"/>
      <c r="P9" s="278"/>
      <c r="Q9" s="279"/>
      <c r="R9" s="277"/>
      <c r="S9" s="278"/>
      <c r="T9" s="278"/>
      <c r="U9" s="279"/>
      <c r="V9" s="277"/>
      <c r="W9" s="278"/>
      <c r="X9" s="278"/>
      <c r="Y9" s="279"/>
      <c r="Z9" s="284" t="e">
        <f>(V9/R9)*100</f>
        <v>#DIV/0!</v>
      </c>
      <c r="AA9" s="284"/>
      <c r="AB9" s="285"/>
      <c r="AC9" s="283" t="e">
        <f>(V9/N9)*100</f>
        <v>#DIV/0!</v>
      </c>
      <c r="AD9" s="284"/>
      <c r="AE9" s="285"/>
    </row>
    <row r="10" spans="1:31" ht="20.100000000000001" customHeight="1">
      <c r="A10" s="74"/>
      <c r="B10" s="75"/>
      <c r="C10" s="274"/>
      <c r="D10" s="275"/>
      <c r="E10" s="275"/>
      <c r="F10" s="276"/>
      <c r="G10" s="277"/>
      <c r="H10" s="278"/>
      <c r="I10" s="278"/>
      <c r="J10" s="278"/>
      <c r="K10" s="278"/>
      <c r="L10" s="278"/>
      <c r="M10" s="279"/>
      <c r="N10" s="277"/>
      <c r="O10" s="278"/>
      <c r="P10" s="278"/>
      <c r="Q10" s="279"/>
      <c r="R10" s="277"/>
      <c r="S10" s="278"/>
      <c r="T10" s="278"/>
      <c r="U10" s="279"/>
      <c r="V10" s="277"/>
      <c r="W10" s="278"/>
      <c r="X10" s="278"/>
      <c r="Y10" s="279"/>
      <c r="Z10" s="284" t="e">
        <f>(V10/R10)*100</f>
        <v>#DIV/0!</v>
      </c>
      <c r="AA10" s="284"/>
      <c r="AB10" s="285"/>
      <c r="AC10" s="283" t="e">
        <f>(V10/N10)*100</f>
        <v>#DIV/0!</v>
      </c>
      <c r="AD10" s="284"/>
      <c r="AE10" s="285"/>
    </row>
    <row r="11" spans="1:31" ht="20.100000000000001" customHeight="1">
      <c r="A11" s="303" t="s">
        <v>57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5"/>
      <c r="N11" s="245">
        <f>SUM(N7:N10)</f>
        <v>0</v>
      </c>
      <c r="O11" s="291"/>
      <c r="P11" s="291"/>
      <c r="Q11" s="246"/>
      <c r="R11" s="245">
        <f>SUM(R7:R10)</f>
        <v>145.5</v>
      </c>
      <c r="S11" s="291"/>
      <c r="T11" s="291"/>
      <c r="U11" s="246"/>
      <c r="V11" s="245">
        <f>SUM(V7:V10)</f>
        <v>168</v>
      </c>
      <c r="W11" s="291"/>
      <c r="X11" s="291"/>
      <c r="Y11" s="246"/>
      <c r="Z11" s="287">
        <f>(V11/R11)*100</f>
        <v>115.46391752577318</v>
      </c>
      <c r="AA11" s="287"/>
      <c r="AB11" s="288"/>
      <c r="AC11" s="286" t="e">
        <f>(V11/N11)*100</f>
        <v>#DIV/0!</v>
      </c>
      <c r="AD11" s="287"/>
      <c r="AE11" s="288"/>
    </row>
    <row r="12" spans="1:31" ht="18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1"/>
      <c r="O12" s="41"/>
      <c r="P12" s="41"/>
      <c r="Q12" s="64"/>
      <c r="R12" s="64"/>
      <c r="S12" s="64"/>
      <c r="T12" s="64"/>
      <c r="U12" s="64"/>
      <c r="V12" s="64"/>
      <c r="W12" s="65"/>
      <c r="X12" s="65"/>
      <c r="Y12" s="65"/>
      <c r="Z12" s="65"/>
      <c r="AA12" s="65"/>
      <c r="AB12" s="65"/>
      <c r="AC12" s="65"/>
      <c r="AD12" s="65"/>
      <c r="AE12" s="65"/>
    </row>
    <row r="13" spans="1:31" s="45" customFormat="1" ht="18.75" customHeight="1">
      <c r="B13" s="45" t="s">
        <v>432</v>
      </c>
    </row>
    <row r="14" spans="1:31" s="45" customFormat="1" ht="18.75" customHeight="1"/>
    <row r="15" spans="1:31" ht="39.75" customHeight="1">
      <c r="A15" s="213" t="s">
        <v>53</v>
      </c>
      <c r="B15" s="213" t="s">
        <v>176</v>
      </c>
      <c r="C15" s="197" t="s">
        <v>173</v>
      </c>
      <c r="D15" s="197"/>
      <c r="E15" s="197"/>
      <c r="F15" s="197"/>
      <c r="G15" s="268" t="s">
        <v>246</v>
      </c>
      <c r="H15" s="269"/>
      <c r="I15" s="269"/>
      <c r="J15" s="269"/>
      <c r="K15" s="269"/>
      <c r="L15" s="269"/>
      <c r="M15" s="270"/>
      <c r="N15" s="268" t="s">
        <v>177</v>
      </c>
      <c r="O15" s="269"/>
      <c r="P15" s="270"/>
      <c r="Q15" s="268" t="s">
        <v>175</v>
      </c>
      <c r="R15" s="269"/>
      <c r="S15" s="269"/>
      <c r="T15" s="269"/>
      <c r="U15" s="269"/>
      <c r="V15" s="269"/>
      <c r="W15" s="269"/>
      <c r="X15" s="269"/>
      <c r="Y15" s="270"/>
      <c r="Z15" s="297" t="s">
        <v>345</v>
      </c>
      <c r="AA15" s="298"/>
      <c r="AB15" s="299"/>
      <c r="AC15" s="297" t="s">
        <v>346</v>
      </c>
      <c r="AD15" s="298"/>
      <c r="AE15" s="299"/>
    </row>
    <row r="16" spans="1:31" ht="18.75" customHeight="1">
      <c r="A16" s="213"/>
      <c r="B16" s="213"/>
      <c r="C16" s="197"/>
      <c r="D16" s="197"/>
      <c r="E16" s="197"/>
      <c r="F16" s="197"/>
      <c r="G16" s="289"/>
      <c r="H16" s="187"/>
      <c r="I16" s="187"/>
      <c r="J16" s="187"/>
      <c r="K16" s="187"/>
      <c r="L16" s="187"/>
      <c r="M16" s="290"/>
      <c r="N16" s="289"/>
      <c r="O16" s="187"/>
      <c r="P16" s="290"/>
      <c r="Q16" s="197" t="s">
        <v>348</v>
      </c>
      <c r="R16" s="197"/>
      <c r="S16" s="197"/>
      <c r="T16" s="197" t="s">
        <v>349</v>
      </c>
      <c r="U16" s="197"/>
      <c r="V16" s="197"/>
      <c r="W16" s="197" t="s">
        <v>350</v>
      </c>
      <c r="X16" s="197"/>
      <c r="Y16" s="197"/>
      <c r="Z16" s="313"/>
      <c r="AA16" s="314"/>
      <c r="AB16" s="315"/>
      <c r="AC16" s="313"/>
      <c r="AD16" s="314"/>
      <c r="AE16" s="315"/>
    </row>
    <row r="17" spans="1:31" ht="27.75" customHeight="1">
      <c r="A17" s="213"/>
      <c r="B17" s="213"/>
      <c r="C17" s="197"/>
      <c r="D17" s="197"/>
      <c r="E17" s="197"/>
      <c r="F17" s="197"/>
      <c r="G17" s="271"/>
      <c r="H17" s="272"/>
      <c r="I17" s="272"/>
      <c r="J17" s="272"/>
      <c r="K17" s="272"/>
      <c r="L17" s="272"/>
      <c r="M17" s="273"/>
      <c r="N17" s="271"/>
      <c r="O17" s="272"/>
      <c r="P17" s="273"/>
      <c r="Q17" s="197"/>
      <c r="R17" s="197"/>
      <c r="S17" s="197"/>
      <c r="T17" s="197"/>
      <c r="U17" s="197"/>
      <c r="V17" s="197"/>
      <c r="W17" s="197"/>
      <c r="X17" s="197"/>
      <c r="Y17" s="197"/>
      <c r="Z17" s="300"/>
      <c r="AA17" s="301"/>
      <c r="AB17" s="302"/>
      <c r="AC17" s="300"/>
      <c r="AD17" s="301"/>
      <c r="AE17" s="302"/>
    </row>
    <row r="18" spans="1:31" ht="18" customHeight="1">
      <c r="A18" s="74">
        <v>1</v>
      </c>
      <c r="B18" s="74">
        <v>2</v>
      </c>
      <c r="C18" s="316">
        <v>3</v>
      </c>
      <c r="D18" s="316"/>
      <c r="E18" s="316"/>
      <c r="F18" s="316"/>
      <c r="G18" s="274">
        <v>4</v>
      </c>
      <c r="H18" s="275"/>
      <c r="I18" s="275"/>
      <c r="J18" s="275"/>
      <c r="K18" s="275"/>
      <c r="L18" s="275"/>
      <c r="M18" s="276"/>
      <c r="N18" s="274">
        <v>5</v>
      </c>
      <c r="O18" s="275"/>
      <c r="P18" s="276"/>
      <c r="Q18" s="274">
        <v>6</v>
      </c>
      <c r="R18" s="275"/>
      <c r="S18" s="276"/>
      <c r="T18" s="274">
        <v>7</v>
      </c>
      <c r="U18" s="275"/>
      <c r="V18" s="276"/>
      <c r="W18" s="274">
        <v>8</v>
      </c>
      <c r="X18" s="275"/>
      <c r="Y18" s="276"/>
      <c r="Z18" s="274">
        <v>9</v>
      </c>
      <c r="AA18" s="275"/>
      <c r="AB18" s="276"/>
      <c r="AC18" s="274">
        <v>10</v>
      </c>
      <c r="AD18" s="275"/>
      <c r="AE18" s="276"/>
    </row>
    <row r="19" spans="1:31" ht="20.100000000000001" customHeight="1">
      <c r="A19" s="114"/>
      <c r="B19" s="107"/>
      <c r="C19" s="333"/>
      <c r="D19" s="333"/>
      <c r="E19" s="333"/>
      <c r="F19" s="333"/>
      <c r="G19" s="277"/>
      <c r="H19" s="278"/>
      <c r="I19" s="278"/>
      <c r="J19" s="278"/>
      <c r="K19" s="278"/>
      <c r="L19" s="278"/>
      <c r="M19" s="279"/>
      <c r="N19" s="306"/>
      <c r="O19" s="307"/>
      <c r="P19" s="308"/>
      <c r="Q19" s="326"/>
      <c r="R19" s="327"/>
      <c r="S19" s="328"/>
      <c r="T19" s="326"/>
      <c r="U19" s="327"/>
      <c r="V19" s="328"/>
      <c r="W19" s="326"/>
      <c r="X19" s="327"/>
      <c r="Y19" s="328"/>
      <c r="Z19" s="284" t="e">
        <f>(W19/T19)*100</f>
        <v>#DIV/0!</v>
      </c>
      <c r="AA19" s="284"/>
      <c r="AB19" s="285"/>
      <c r="AC19" s="284" t="e">
        <f>(W19/Q19)*100</f>
        <v>#DIV/0!</v>
      </c>
      <c r="AD19" s="284"/>
      <c r="AE19" s="285"/>
    </row>
    <row r="20" spans="1:31" ht="20.100000000000001" customHeight="1">
      <c r="A20" s="114"/>
      <c r="B20" s="107"/>
      <c r="C20" s="333"/>
      <c r="D20" s="333"/>
      <c r="E20" s="333"/>
      <c r="F20" s="333"/>
      <c r="G20" s="277"/>
      <c r="H20" s="278"/>
      <c r="I20" s="278"/>
      <c r="J20" s="278"/>
      <c r="K20" s="278"/>
      <c r="L20" s="278"/>
      <c r="M20" s="279"/>
      <c r="N20" s="306"/>
      <c r="O20" s="307"/>
      <c r="P20" s="308"/>
      <c r="Q20" s="326"/>
      <c r="R20" s="327"/>
      <c r="S20" s="328"/>
      <c r="T20" s="326"/>
      <c r="U20" s="327"/>
      <c r="V20" s="328"/>
      <c r="W20" s="326"/>
      <c r="X20" s="327"/>
      <c r="Y20" s="328"/>
      <c r="Z20" s="284" t="e">
        <f>(W20/T20)*100</f>
        <v>#DIV/0!</v>
      </c>
      <c r="AA20" s="284"/>
      <c r="AB20" s="285"/>
      <c r="AC20" s="284" t="e">
        <f>(W20/Q20)*100</f>
        <v>#DIV/0!</v>
      </c>
      <c r="AD20" s="284"/>
      <c r="AE20" s="285"/>
    </row>
    <row r="21" spans="1:31" ht="20.100000000000001" customHeight="1">
      <c r="A21" s="114"/>
      <c r="B21" s="107"/>
      <c r="C21" s="333"/>
      <c r="D21" s="333"/>
      <c r="E21" s="333"/>
      <c r="F21" s="333"/>
      <c r="G21" s="277"/>
      <c r="H21" s="278"/>
      <c r="I21" s="278"/>
      <c r="J21" s="278"/>
      <c r="K21" s="278"/>
      <c r="L21" s="278"/>
      <c r="M21" s="279"/>
      <c r="N21" s="306"/>
      <c r="O21" s="307"/>
      <c r="P21" s="308"/>
      <c r="Q21" s="326"/>
      <c r="R21" s="327"/>
      <c r="S21" s="328"/>
      <c r="T21" s="326"/>
      <c r="U21" s="327"/>
      <c r="V21" s="328"/>
      <c r="W21" s="326"/>
      <c r="X21" s="327"/>
      <c r="Y21" s="328"/>
      <c r="Z21" s="284" t="e">
        <f>(W21/T21)*100</f>
        <v>#DIV/0!</v>
      </c>
      <c r="AA21" s="284"/>
      <c r="AB21" s="285"/>
      <c r="AC21" s="284" t="e">
        <f>(W21/Q21)*100</f>
        <v>#DIV/0!</v>
      </c>
      <c r="AD21" s="284"/>
      <c r="AE21" s="285"/>
    </row>
    <row r="22" spans="1:31" ht="20.100000000000001" customHeight="1">
      <c r="A22" s="114"/>
      <c r="B22" s="107"/>
      <c r="C22" s="333"/>
      <c r="D22" s="333"/>
      <c r="E22" s="333"/>
      <c r="F22" s="333"/>
      <c r="G22" s="277"/>
      <c r="H22" s="278"/>
      <c r="I22" s="278"/>
      <c r="J22" s="278"/>
      <c r="K22" s="278"/>
      <c r="L22" s="278"/>
      <c r="M22" s="279"/>
      <c r="N22" s="306"/>
      <c r="O22" s="307"/>
      <c r="P22" s="308"/>
      <c r="Q22" s="326"/>
      <c r="R22" s="327"/>
      <c r="S22" s="328"/>
      <c r="T22" s="326"/>
      <c r="U22" s="327"/>
      <c r="V22" s="328"/>
      <c r="W22" s="326"/>
      <c r="X22" s="327"/>
      <c r="Y22" s="328"/>
      <c r="Z22" s="284" t="e">
        <f>(W22/T22)*100</f>
        <v>#DIV/0!</v>
      </c>
      <c r="AA22" s="284"/>
      <c r="AB22" s="285"/>
      <c r="AC22" s="284" t="e">
        <f>(W22/Q22)*100</f>
        <v>#DIV/0!</v>
      </c>
      <c r="AD22" s="284"/>
      <c r="AE22" s="285"/>
    </row>
    <row r="23" spans="1:31" ht="20.100000000000001" customHeight="1">
      <c r="A23" s="303" t="s">
        <v>57</v>
      </c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5"/>
      <c r="N23" s="303"/>
      <c r="O23" s="304"/>
      <c r="P23" s="305"/>
      <c r="Q23" s="330">
        <f>SUM(Q19:Q22)</f>
        <v>0</v>
      </c>
      <c r="R23" s="331"/>
      <c r="S23" s="332"/>
      <c r="T23" s="330">
        <f>SUM(T19:T22)</f>
        <v>0</v>
      </c>
      <c r="U23" s="331"/>
      <c r="V23" s="332"/>
      <c r="W23" s="330">
        <f>SUM(W19:W22)</f>
        <v>0</v>
      </c>
      <c r="X23" s="331"/>
      <c r="Y23" s="332"/>
      <c r="Z23" s="287" t="e">
        <f>(W23/T23)*100</f>
        <v>#DIV/0!</v>
      </c>
      <c r="AA23" s="287"/>
      <c r="AB23" s="288"/>
      <c r="AC23" s="287" t="e">
        <f>(W23/Q23)*100</f>
        <v>#DIV/0!</v>
      </c>
      <c r="AD23" s="287"/>
      <c r="AE23" s="288"/>
    </row>
    <row r="24" spans="1:3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Q24" s="34"/>
      <c r="R24" s="34"/>
      <c r="S24" s="34"/>
      <c r="T24" s="34"/>
      <c r="U24" s="34"/>
      <c r="AE24" s="34"/>
    </row>
    <row r="25" spans="1:3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Q25" s="34"/>
      <c r="R25" s="34"/>
      <c r="S25" s="34"/>
      <c r="T25" s="34"/>
      <c r="U25" s="34"/>
      <c r="AE25" s="34"/>
    </row>
    <row r="26" spans="1:31" s="45" customFormat="1" ht="18.75" customHeight="1">
      <c r="B26" s="45" t="s">
        <v>433</v>
      </c>
    </row>
    <row r="27" spans="1:31">
      <c r="A27" s="30"/>
      <c r="B27" s="30"/>
      <c r="C27" s="30"/>
      <c r="D27" s="30"/>
      <c r="E27" s="30"/>
      <c r="F27" s="30"/>
      <c r="G27" s="30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30"/>
      <c r="AE27" s="90" t="s">
        <v>415</v>
      </c>
    </row>
    <row r="28" spans="1:31" ht="30" customHeight="1">
      <c r="A28" s="197" t="s">
        <v>53</v>
      </c>
      <c r="B28" s="197" t="s">
        <v>197</v>
      </c>
      <c r="C28" s="197"/>
      <c r="D28" s="197"/>
      <c r="E28" s="197"/>
      <c r="F28" s="197"/>
      <c r="G28" s="197" t="s">
        <v>56</v>
      </c>
      <c r="H28" s="197"/>
      <c r="I28" s="197"/>
      <c r="J28" s="197"/>
      <c r="K28" s="197"/>
      <c r="L28" s="197" t="s">
        <v>94</v>
      </c>
      <c r="M28" s="197"/>
      <c r="N28" s="197"/>
      <c r="O28" s="197"/>
      <c r="P28" s="197"/>
      <c r="Q28" s="197" t="s">
        <v>225</v>
      </c>
      <c r="R28" s="197"/>
      <c r="S28" s="197"/>
      <c r="T28" s="197"/>
      <c r="U28" s="197"/>
      <c r="V28" s="197" t="s">
        <v>129</v>
      </c>
      <c r="W28" s="197"/>
      <c r="X28" s="197"/>
      <c r="Y28" s="197"/>
      <c r="Z28" s="197"/>
      <c r="AA28" s="197" t="s">
        <v>57</v>
      </c>
      <c r="AB28" s="197"/>
      <c r="AC28" s="197"/>
      <c r="AD28" s="197"/>
      <c r="AE28" s="197"/>
    </row>
    <row r="29" spans="1:31" ht="30" customHeight="1">
      <c r="A29" s="197"/>
      <c r="B29" s="197"/>
      <c r="C29" s="197"/>
      <c r="D29" s="197"/>
      <c r="E29" s="197"/>
      <c r="F29" s="197"/>
      <c r="G29" s="197" t="s">
        <v>86</v>
      </c>
      <c r="H29" s="197" t="s">
        <v>100</v>
      </c>
      <c r="I29" s="197"/>
      <c r="J29" s="197"/>
      <c r="K29" s="197"/>
      <c r="L29" s="197" t="s">
        <v>86</v>
      </c>
      <c r="M29" s="197" t="s">
        <v>100</v>
      </c>
      <c r="N29" s="197"/>
      <c r="O29" s="197"/>
      <c r="P29" s="197"/>
      <c r="Q29" s="197" t="s">
        <v>86</v>
      </c>
      <c r="R29" s="197" t="s">
        <v>100</v>
      </c>
      <c r="S29" s="197"/>
      <c r="T29" s="197"/>
      <c r="U29" s="197"/>
      <c r="V29" s="197" t="s">
        <v>86</v>
      </c>
      <c r="W29" s="197" t="s">
        <v>100</v>
      </c>
      <c r="X29" s="197"/>
      <c r="Y29" s="197"/>
      <c r="Z29" s="197"/>
      <c r="AA29" s="197" t="s">
        <v>86</v>
      </c>
      <c r="AB29" s="197" t="s">
        <v>100</v>
      </c>
      <c r="AC29" s="197"/>
      <c r="AD29" s="197"/>
      <c r="AE29" s="197"/>
    </row>
    <row r="30" spans="1:31" ht="39.950000000000003" customHeight="1">
      <c r="A30" s="197"/>
      <c r="B30" s="197"/>
      <c r="C30" s="197"/>
      <c r="D30" s="197"/>
      <c r="E30" s="197"/>
      <c r="F30" s="197"/>
      <c r="G30" s="197"/>
      <c r="H30" s="8" t="s">
        <v>79</v>
      </c>
      <c r="I30" s="8" t="s">
        <v>80</v>
      </c>
      <c r="J30" s="8" t="s">
        <v>78</v>
      </c>
      <c r="K30" s="8" t="s">
        <v>75</v>
      </c>
      <c r="L30" s="197"/>
      <c r="M30" s="8" t="s">
        <v>79</v>
      </c>
      <c r="N30" s="8" t="s">
        <v>80</v>
      </c>
      <c r="O30" s="8" t="s">
        <v>78</v>
      </c>
      <c r="P30" s="8" t="s">
        <v>75</v>
      </c>
      <c r="Q30" s="197"/>
      <c r="R30" s="8" t="s">
        <v>79</v>
      </c>
      <c r="S30" s="8" t="s">
        <v>80</v>
      </c>
      <c r="T30" s="8" t="s">
        <v>78</v>
      </c>
      <c r="U30" s="8" t="s">
        <v>75</v>
      </c>
      <c r="V30" s="197"/>
      <c r="W30" s="8" t="s">
        <v>79</v>
      </c>
      <c r="X30" s="8" t="s">
        <v>80</v>
      </c>
      <c r="Y30" s="8" t="s">
        <v>78</v>
      </c>
      <c r="Z30" s="8" t="s">
        <v>75</v>
      </c>
      <c r="AA30" s="197"/>
      <c r="AB30" s="8" t="s">
        <v>79</v>
      </c>
      <c r="AC30" s="8" t="s">
        <v>80</v>
      </c>
      <c r="AD30" s="8" t="s">
        <v>78</v>
      </c>
      <c r="AE30" s="8" t="s">
        <v>75</v>
      </c>
    </row>
    <row r="31" spans="1:31" ht="18" customHeight="1">
      <c r="A31" s="8">
        <v>1</v>
      </c>
      <c r="B31" s="197">
        <v>2</v>
      </c>
      <c r="C31" s="197"/>
      <c r="D31" s="197"/>
      <c r="E31" s="197"/>
      <c r="F31" s="197"/>
      <c r="G31" s="8">
        <v>3</v>
      </c>
      <c r="H31" s="8">
        <v>4</v>
      </c>
      <c r="I31" s="8">
        <v>5</v>
      </c>
      <c r="J31" s="8">
        <v>6</v>
      </c>
      <c r="K31" s="8">
        <v>7</v>
      </c>
      <c r="L31" s="8">
        <v>8</v>
      </c>
      <c r="M31" s="8">
        <v>9</v>
      </c>
      <c r="N31" s="8">
        <v>10</v>
      </c>
      <c r="O31" s="8">
        <v>11</v>
      </c>
      <c r="P31" s="8">
        <v>12</v>
      </c>
      <c r="Q31" s="8">
        <v>13</v>
      </c>
      <c r="R31" s="8">
        <v>14</v>
      </c>
      <c r="S31" s="8">
        <v>15</v>
      </c>
      <c r="T31" s="8">
        <v>16</v>
      </c>
      <c r="U31" s="8">
        <v>17</v>
      </c>
      <c r="V31" s="7">
        <v>18</v>
      </c>
      <c r="W31" s="7">
        <v>19</v>
      </c>
      <c r="X31" s="7">
        <v>20</v>
      </c>
      <c r="Y31" s="7">
        <v>21</v>
      </c>
      <c r="Z31" s="7">
        <v>22</v>
      </c>
      <c r="AA31" s="7">
        <v>23</v>
      </c>
      <c r="AB31" s="7">
        <v>24</v>
      </c>
      <c r="AC31" s="7">
        <v>25</v>
      </c>
      <c r="AD31" s="7">
        <v>26</v>
      </c>
      <c r="AE31" s="7">
        <v>27</v>
      </c>
    </row>
    <row r="32" spans="1:31" ht="60" customHeight="1">
      <c r="A32" s="111"/>
      <c r="B32" s="309" t="s">
        <v>443</v>
      </c>
      <c r="C32" s="309"/>
      <c r="D32" s="309"/>
      <c r="E32" s="309"/>
      <c r="F32" s="309"/>
      <c r="G32" s="166">
        <f>SUM(H32,I32,J32,K32)</f>
        <v>0</v>
      </c>
      <c r="H32" s="121"/>
      <c r="I32" s="121"/>
      <c r="J32" s="121"/>
      <c r="K32" s="121"/>
      <c r="L32" s="166">
        <f>SUM(M32,N32,O32,P32)</f>
        <v>1330.2</v>
      </c>
      <c r="M32" s="121">
        <v>1330.2</v>
      </c>
      <c r="N32" s="121">
        <v>0</v>
      </c>
      <c r="O32" s="121"/>
      <c r="P32" s="121"/>
      <c r="Q32" s="166">
        <f>SUM(R32,S32,T32,U32)</f>
        <v>0</v>
      </c>
      <c r="R32" s="121"/>
      <c r="S32" s="121"/>
      <c r="T32" s="121"/>
      <c r="U32" s="121"/>
      <c r="V32" s="166">
        <f>SUM(W32,X32,Y32,Z32)</f>
        <v>0</v>
      </c>
      <c r="W32" s="121"/>
      <c r="X32" s="121"/>
      <c r="Y32" s="121"/>
      <c r="Z32" s="121"/>
      <c r="AA32" s="166">
        <f>SUM(AB32,AC32,AD32,AE32)</f>
        <v>1330.2</v>
      </c>
      <c r="AB32" s="121">
        <f t="shared" ref="AB32:AE35" si="0">SUM(H32,M32,R32,W32)</f>
        <v>1330.2</v>
      </c>
      <c r="AC32" s="121">
        <f t="shared" si="0"/>
        <v>0</v>
      </c>
      <c r="AD32" s="121">
        <f t="shared" si="0"/>
        <v>0</v>
      </c>
      <c r="AE32" s="121">
        <f t="shared" si="0"/>
        <v>0</v>
      </c>
    </row>
    <row r="33" spans="1:31" ht="20.100000000000001" customHeight="1">
      <c r="A33" s="111"/>
      <c r="B33" s="309" t="s">
        <v>444</v>
      </c>
      <c r="C33" s="309"/>
      <c r="D33" s="309"/>
      <c r="E33" s="309"/>
      <c r="F33" s="309"/>
      <c r="G33" s="166">
        <f>SUM(H33,I33,J33,K33)</f>
        <v>0</v>
      </c>
      <c r="H33" s="121"/>
      <c r="I33" s="121"/>
      <c r="J33" s="121"/>
      <c r="K33" s="121"/>
      <c r="L33" s="166">
        <f>SUM(M33,N33,O33,P33)</f>
        <v>250</v>
      </c>
      <c r="M33" s="121"/>
      <c r="N33" s="121">
        <v>250</v>
      </c>
      <c r="O33" s="121"/>
      <c r="P33" s="121"/>
      <c r="Q33" s="166">
        <f>SUM(R33,S33,T33,U33)</f>
        <v>0</v>
      </c>
      <c r="R33" s="121"/>
      <c r="S33" s="121"/>
      <c r="T33" s="121"/>
      <c r="U33" s="121"/>
      <c r="V33" s="166">
        <f>SUM(W33,X33,Y33,Z33)</f>
        <v>0</v>
      </c>
      <c r="W33" s="121"/>
      <c r="X33" s="121"/>
      <c r="Y33" s="121"/>
      <c r="Z33" s="121"/>
      <c r="AA33" s="166">
        <f>SUM(AB33,AC33,AD33,AE33)</f>
        <v>250</v>
      </c>
      <c r="AB33" s="121">
        <f t="shared" si="0"/>
        <v>0</v>
      </c>
      <c r="AC33" s="121">
        <f t="shared" si="0"/>
        <v>250</v>
      </c>
      <c r="AD33" s="121">
        <f t="shared" si="0"/>
        <v>0</v>
      </c>
      <c r="AE33" s="121">
        <f t="shared" si="0"/>
        <v>0</v>
      </c>
    </row>
    <row r="34" spans="1:31" ht="20.100000000000001" customHeight="1">
      <c r="A34" s="111"/>
      <c r="B34" s="309" t="s">
        <v>445</v>
      </c>
      <c r="C34" s="309"/>
      <c r="D34" s="309"/>
      <c r="E34" s="309"/>
      <c r="F34" s="309"/>
      <c r="G34" s="166">
        <f>SUM(H34,I34,J34,K34)</f>
        <v>0</v>
      </c>
      <c r="H34" s="121"/>
      <c r="I34" s="121"/>
      <c r="J34" s="121"/>
      <c r="K34" s="121"/>
      <c r="L34" s="166">
        <f>SUM(M34,N34,O34,P34)</f>
        <v>500</v>
      </c>
      <c r="M34" s="121"/>
      <c r="N34" s="121">
        <v>500</v>
      </c>
      <c r="O34" s="121"/>
      <c r="P34" s="121"/>
      <c r="Q34" s="166">
        <f>SUM(R34,S34,T34,U34)</f>
        <v>0</v>
      </c>
      <c r="R34" s="121"/>
      <c r="S34" s="121"/>
      <c r="T34" s="121"/>
      <c r="U34" s="121"/>
      <c r="V34" s="166">
        <f>SUM(W34,X34,Y34,Z34)</f>
        <v>0</v>
      </c>
      <c r="W34" s="121"/>
      <c r="X34" s="121"/>
      <c r="Y34" s="121"/>
      <c r="Z34" s="121"/>
      <c r="AA34" s="166">
        <f>SUM(AB34,AC34,AD34,AE34)</f>
        <v>500</v>
      </c>
      <c r="AB34" s="121">
        <f t="shared" si="0"/>
        <v>0</v>
      </c>
      <c r="AC34" s="121">
        <f t="shared" si="0"/>
        <v>500</v>
      </c>
      <c r="AD34" s="121">
        <f t="shared" si="0"/>
        <v>0</v>
      </c>
      <c r="AE34" s="121">
        <f t="shared" si="0"/>
        <v>0</v>
      </c>
    </row>
    <row r="35" spans="1:31" ht="43.5" customHeight="1">
      <c r="A35" s="111"/>
      <c r="B35" s="309" t="s">
        <v>446</v>
      </c>
      <c r="C35" s="309"/>
      <c r="D35" s="309"/>
      <c r="E35" s="309"/>
      <c r="F35" s="309"/>
      <c r="G35" s="166">
        <f>SUM(H35,I35,J35,K35)</f>
        <v>0</v>
      </c>
      <c r="H35" s="121"/>
      <c r="I35" s="121"/>
      <c r="J35" s="121"/>
      <c r="K35" s="121"/>
      <c r="L35" s="166">
        <f>SUM(M35,N35,O35,P35)</f>
        <v>500</v>
      </c>
      <c r="M35" s="121"/>
      <c r="N35" s="121">
        <v>500</v>
      </c>
      <c r="O35" s="121"/>
      <c r="P35" s="121"/>
      <c r="Q35" s="166">
        <f>SUM(R35,S35,T35,U35)</f>
        <v>0</v>
      </c>
      <c r="R35" s="121"/>
      <c r="S35" s="121"/>
      <c r="T35" s="121"/>
      <c r="U35" s="121"/>
      <c r="V35" s="166">
        <f>SUM(W35,X35,Y35,Z35)</f>
        <v>0</v>
      </c>
      <c r="W35" s="121"/>
      <c r="X35" s="121"/>
      <c r="Y35" s="121"/>
      <c r="Z35" s="121"/>
      <c r="AA35" s="166">
        <f>SUM(AB35,AC35,AD35,AE35)</f>
        <v>500</v>
      </c>
      <c r="AB35" s="121">
        <f t="shared" si="0"/>
        <v>0</v>
      </c>
      <c r="AC35" s="121">
        <f t="shared" si="0"/>
        <v>500</v>
      </c>
      <c r="AD35" s="121">
        <f t="shared" si="0"/>
        <v>0</v>
      </c>
      <c r="AE35" s="121">
        <f t="shared" si="0"/>
        <v>0</v>
      </c>
    </row>
    <row r="36" spans="1:31" ht="20.100000000000001" customHeight="1">
      <c r="A36" s="317" t="s">
        <v>57</v>
      </c>
      <c r="B36" s="318"/>
      <c r="C36" s="318"/>
      <c r="D36" s="318"/>
      <c r="E36" s="318"/>
      <c r="F36" s="319"/>
      <c r="G36" s="165">
        <f t="shared" ref="G36:AE36" si="1">SUM(G32:G35)</f>
        <v>0</v>
      </c>
      <c r="H36" s="165">
        <f t="shared" si="1"/>
        <v>0</v>
      </c>
      <c r="I36" s="165">
        <f t="shared" si="1"/>
        <v>0</v>
      </c>
      <c r="J36" s="165">
        <f t="shared" si="1"/>
        <v>0</v>
      </c>
      <c r="K36" s="165">
        <f t="shared" si="1"/>
        <v>0</v>
      </c>
      <c r="L36" s="165">
        <f t="shared" si="1"/>
        <v>2580.1999999999998</v>
      </c>
      <c r="M36" s="165">
        <f t="shared" si="1"/>
        <v>1330.2</v>
      </c>
      <c r="N36" s="165">
        <f t="shared" si="1"/>
        <v>1250</v>
      </c>
      <c r="O36" s="165">
        <f t="shared" si="1"/>
        <v>0</v>
      </c>
      <c r="P36" s="165">
        <f t="shared" si="1"/>
        <v>0</v>
      </c>
      <c r="Q36" s="165">
        <f t="shared" si="1"/>
        <v>0</v>
      </c>
      <c r="R36" s="165">
        <f t="shared" si="1"/>
        <v>0</v>
      </c>
      <c r="S36" s="165">
        <f t="shared" si="1"/>
        <v>0</v>
      </c>
      <c r="T36" s="165">
        <f t="shared" si="1"/>
        <v>0</v>
      </c>
      <c r="U36" s="165">
        <f t="shared" si="1"/>
        <v>0</v>
      </c>
      <c r="V36" s="165">
        <f t="shared" si="1"/>
        <v>0</v>
      </c>
      <c r="W36" s="165">
        <f t="shared" si="1"/>
        <v>0</v>
      </c>
      <c r="X36" s="165">
        <f t="shared" si="1"/>
        <v>0</v>
      </c>
      <c r="Y36" s="165">
        <f t="shared" si="1"/>
        <v>0</v>
      </c>
      <c r="Z36" s="165">
        <f t="shared" si="1"/>
        <v>0</v>
      </c>
      <c r="AA36" s="165">
        <f t="shared" si="1"/>
        <v>2580.1999999999998</v>
      </c>
      <c r="AB36" s="165">
        <f t="shared" si="1"/>
        <v>1330.2</v>
      </c>
      <c r="AC36" s="165">
        <f t="shared" si="1"/>
        <v>1250</v>
      </c>
      <c r="AD36" s="165">
        <f t="shared" si="1"/>
        <v>0</v>
      </c>
      <c r="AE36" s="165">
        <f t="shared" si="1"/>
        <v>0</v>
      </c>
    </row>
    <row r="37" spans="1:31" ht="20.100000000000001" customHeight="1">
      <c r="A37" s="232" t="s">
        <v>58</v>
      </c>
      <c r="B37" s="186"/>
      <c r="C37" s="186"/>
      <c r="D37" s="186"/>
      <c r="E37" s="186"/>
      <c r="F37" s="233"/>
      <c r="G37" s="167">
        <f>G36/AA36*100</f>
        <v>0</v>
      </c>
      <c r="H37" s="126"/>
      <c r="I37" s="126"/>
      <c r="J37" s="126"/>
      <c r="K37" s="126"/>
      <c r="L37" s="167">
        <f>L36/AA36*100</f>
        <v>100</v>
      </c>
      <c r="M37" s="126"/>
      <c r="N37" s="126"/>
      <c r="O37" s="126"/>
      <c r="P37" s="126"/>
      <c r="Q37" s="167">
        <f>Q36/AA36*100</f>
        <v>0</v>
      </c>
      <c r="R37" s="126"/>
      <c r="S37" s="126"/>
      <c r="T37" s="126"/>
      <c r="U37" s="126"/>
      <c r="V37" s="167">
        <f>V36/AA36*100</f>
        <v>0</v>
      </c>
      <c r="W37" s="8"/>
      <c r="X37" s="8"/>
      <c r="Y37" s="8"/>
      <c r="Z37" s="8"/>
      <c r="AA37" s="167">
        <f>SUM(G37,L37,Q37,V37)</f>
        <v>100</v>
      </c>
      <c r="AB37" s="8"/>
      <c r="AC37" s="8"/>
      <c r="AD37" s="8"/>
      <c r="AE37" s="8"/>
    </row>
    <row r="38" spans="1:31" ht="20.100000000000001" customHeight="1">
      <c r="A38" s="62"/>
      <c r="B38" s="62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62"/>
      <c r="T38" s="62"/>
      <c r="U38" s="62"/>
      <c r="V38" s="62"/>
      <c r="W38" s="110"/>
      <c r="X38" s="62"/>
      <c r="Y38" s="62"/>
      <c r="Z38" s="62"/>
      <c r="AA38" s="62"/>
    </row>
    <row r="39" spans="1:31" ht="20.100000000000001" customHeight="1">
      <c r="A39" s="20"/>
      <c r="B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31" s="45" customFormat="1" ht="20.100000000000001" customHeight="1">
      <c r="B40" s="45" t="s">
        <v>422</v>
      </c>
    </row>
    <row r="41" spans="1:31" s="91" customFormat="1" ht="20.100000000000001" customHeight="1">
      <c r="A41" s="2"/>
      <c r="B41" s="2"/>
      <c r="C41" s="2"/>
      <c r="D41" s="2"/>
      <c r="E41" s="2"/>
      <c r="F41" s="2"/>
      <c r="G41" s="2"/>
      <c r="H41" s="2"/>
      <c r="I41" s="2"/>
      <c r="K41" s="2"/>
      <c r="AE41" s="90" t="s">
        <v>415</v>
      </c>
    </row>
    <row r="42" spans="1:31" s="92" customFormat="1" ht="34.5" customHeight="1">
      <c r="A42" s="206" t="s">
        <v>53</v>
      </c>
      <c r="B42" s="197" t="s">
        <v>224</v>
      </c>
      <c r="C42" s="197" t="s">
        <v>236</v>
      </c>
      <c r="D42" s="197"/>
      <c r="E42" s="197" t="s">
        <v>181</v>
      </c>
      <c r="F42" s="197"/>
      <c r="G42" s="197" t="s">
        <v>182</v>
      </c>
      <c r="H42" s="197"/>
      <c r="I42" s="197" t="s">
        <v>216</v>
      </c>
      <c r="J42" s="197"/>
      <c r="K42" s="197" t="s">
        <v>139</v>
      </c>
      <c r="L42" s="197"/>
      <c r="M42" s="197"/>
      <c r="N42" s="197"/>
      <c r="O42" s="197"/>
      <c r="P42" s="197"/>
      <c r="Q42" s="197"/>
      <c r="R42" s="197"/>
      <c r="S42" s="197"/>
      <c r="T42" s="197"/>
      <c r="U42" s="197" t="s">
        <v>237</v>
      </c>
      <c r="V42" s="197"/>
      <c r="W42" s="197"/>
      <c r="X42" s="197"/>
      <c r="Y42" s="197"/>
      <c r="Z42" s="197" t="s">
        <v>347</v>
      </c>
      <c r="AA42" s="197"/>
      <c r="AB42" s="197"/>
      <c r="AC42" s="197"/>
      <c r="AD42" s="197"/>
      <c r="AE42" s="197"/>
    </row>
    <row r="43" spans="1:31" s="92" customFormat="1" ht="63.75" customHeight="1">
      <c r="A43" s="206"/>
      <c r="B43" s="197"/>
      <c r="C43" s="197"/>
      <c r="D43" s="197"/>
      <c r="E43" s="197"/>
      <c r="F43" s="197"/>
      <c r="G43" s="197"/>
      <c r="H43" s="197"/>
      <c r="I43" s="197"/>
      <c r="J43" s="197"/>
      <c r="K43" s="197" t="s">
        <v>247</v>
      </c>
      <c r="L43" s="197"/>
      <c r="M43" s="197" t="s">
        <v>248</v>
      </c>
      <c r="N43" s="197"/>
      <c r="O43" s="197" t="s">
        <v>235</v>
      </c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</row>
    <row r="44" spans="1:31" s="93" customFormat="1" ht="82.5" customHeight="1">
      <c r="A44" s="206"/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 t="s">
        <v>217</v>
      </c>
      <c r="P44" s="197"/>
      <c r="Q44" s="197" t="s">
        <v>218</v>
      </c>
      <c r="R44" s="197"/>
      <c r="S44" s="197" t="s">
        <v>219</v>
      </c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</row>
    <row r="45" spans="1:31" s="92" customFormat="1" ht="18" customHeight="1">
      <c r="A45" s="7">
        <v>1</v>
      </c>
      <c r="B45" s="8">
        <v>2</v>
      </c>
      <c r="C45" s="197">
        <v>3</v>
      </c>
      <c r="D45" s="197"/>
      <c r="E45" s="197">
        <v>4</v>
      </c>
      <c r="F45" s="197"/>
      <c r="G45" s="197">
        <v>5</v>
      </c>
      <c r="H45" s="197"/>
      <c r="I45" s="197">
        <v>6</v>
      </c>
      <c r="J45" s="197"/>
      <c r="K45" s="250">
        <v>7</v>
      </c>
      <c r="L45" s="183"/>
      <c r="M45" s="250">
        <v>8</v>
      </c>
      <c r="N45" s="183"/>
      <c r="O45" s="197">
        <v>9</v>
      </c>
      <c r="P45" s="197"/>
      <c r="Q45" s="206">
        <v>10</v>
      </c>
      <c r="R45" s="206"/>
      <c r="S45" s="197">
        <v>11</v>
      </c>
      <c r="T45" s="197"/>
      <c r="U45" s="197">
        <v>12</v>
      </c>
      <c r="V45" s="197"/>
      <c r="W45" s="197"/>
      <c r="X45" s="197"/>
      <c r="Y45" s="197"/>
      <c r="Z45" s="197">
        <v>13</v>
      </c>
      <c r="AA45" s="197"/>
      <c r="AB45" s="197"/>
      <c r="AC45" s="197"/>
      <c r="AD45" s="197"/>
      <c r="AE45" s="197"/>
    </row>
    <row r="46" spans="1:31" s="92" customFormat="1" ht="20.100000000000001" customHeight="1">
      <c r="A46" s="111"/>
      <c r="B46" s="113"/>
      <c r="C46" s="249"/>
      <c r="D46" s="249"/>
      <c r="E46" s="242"/>
      <c r="F46" s="242"/>
      <c r="G46" s="242"/>
      <c r="H46" s="242"/>
      <c r="I46" s="242"/>
      <c r="J46" s="242"/>
      <c r="K46" s="238"/>
      <c r="L46" s="239"/>
      <c r="M46" s="310">
        <f t="shared" ref="M46:M52" si="2">SUM(O46,Q46,S46)</f>
        <v>0</v>
      </c>
      <c r="N46" s="311"/>
      <c r="O46" s="242"/>
      <c r="P46" s="242"/>
      <c r="Q46" s="242"/>
      <c r="R46" s="242"/>
      <c r="S46" s="242"/>
      <c r="T46" s="242"/>
      <c r="U46" s="312"/>
      <c r="V46" s="312"/>
      <c r="W46" s="312"/>
      <c r="X46" s="312"/>
      <c r="Y46" s="312"/>
      <c r="Z46" s="309"/>
      <c r="AA46" s="309"/>
      <c r="AB46" s="309"/>
      <c r="AC46" s="309"/>
      <c r="AD46" s="309"/>
      <c r="AE46" s="309"/>
    </row>
    <row r="47" spans="1:31" s="92" customFormat="1" ht="20.100000000000001" customHeight="1">
      <c r="A47" s="111"/>
      <c r="B47" s="113"/>
      <c r="C47" s="249"/>
      <c r="D47" s="249"/>
      <c r="E47" s="242"/>
      <c r="F47" s="242"/>
      <c r="G47" s="242"/>
      <c r="H47" s="242"/>
      <c r="I47" s="242"/>
      <c r="J47" s="242"/>
      <c r="K47" s="238"/>
      <c r="L47" s="239"/>
      <c r="M47" s="310">
        <f t="shared" si="2"/>
        <v>0</v>
      </c>
      <c r="N47" s="311"/>
      <c r="O47" s="242"/>
      <c r="P47" s="242"/>
      <c r="Q47" s="242"/>
      <c r="R47" s="242"/>
      <c r="S47" s="242"/>
      <c r="T47" s="242"/>
      <c r="U47" s="312"/>
      <c r="V47" s="312"/>
      <c r="W47" s="312"/>
      <c r="X47" s="312"/>
      <c r="Y47" s="312"/>
      <c r="Z47" s="309"/>
      <c r="AA47" s="309"/>
      <c r="AB47" s="309"/>
      <c r="AC47" s="309"/>
      <c r="AD47" s="309"/>
      <c r="AE47" s="309"/>
    </row>
    <row r="48" spans="1:31" s="92" customFormat="1" ht="20.100000000000001" customHeight="1">
      <c r="A48" s="111"/>
      <c r="B48" s="113"/>
      <c r="C48" s="249"/>
      <c r="D48" s="249"/>
      <c r="E48" s="242"/>
      <c r="F48" s="242"/>
      <c r="G48" s="242"/>
      <c r="H48" s="242"/>
      <c r="I48" s="242"/>
      <c r="J48" s="242"/>
      <c r="K48" s="238"/>
      <c r="L48" s="239"/>
      <c r="M48" s="310">
        <f t="shared" si="2"/>
        <v>0</v>
      </c>
      <c r="N48" s="311"/>
      <c r="O48" s="242"/>
      <c r="P48" s="242"/>
      <c r="Q48" s="242"/>
      <c r="R48" s="242"/>
      <c r="S48" s="242"/>
      <c r="T48" s="242"/>
      <c r="U48" s="312"/>
      <c r="V48" s="312"/>
      <c r="W48" s="312"/>
      <c r="X48" s="312"/>
      <c r="Y48" s="312"/>
      <c r="Z48" s="309"/>
      <c r="AA48" s="309"/>
      <c r="AB48" s="309"/>
      <c r="AC48" s="309"/>
      <c r="AD48" s="309"/>
      <c r="AE48" s="309"/>
    </row>
    <row r="49" spans="1:31" s="92" customFormat="1" ht="20.100000000000001" customHeight="1">
      <c r="A49" s="111"/>
      <c r="B49" s="113"/>
      <c r="C49" s="249"/>
      <c r="D49" s="249"/>
      <c r="E49" s="242"/>
      <c r="F49" s="242"/>
      <c r="G49" s="242"/>
      <c r="H49" s="242"/>
      <c r="I49" s="242"/>
      <c r="J49" s="242"/>
      <c r="K49" s="238"/>
      <c r="L49" s="239"/>
      <c r="M49" s="310">
        <f t="shared" si="2"/>
        <v>0</v>
      </c>
      <c r="N49" s="311"/>
      <c r="O49" s="242"/>
      <c r="P49" s="242"/>
      <c r="Q49" s="242"/>
      <c r="R49" s="242"/>
      <c r="S49" s="242"/>
      <c r="T49" s="242"/>
      <c r="U49" s="312"/>
      <c r="V49" s="312"/>
      <c r="W49" s="312"/>
      <c r="X49" s="312"/>
      <c r="Y49" s="312"/>
      <c r="Z49" s="309"/>
      <c r="AA49" s="309"/>
      <c r="AB49" s="309"/>
      <c r="AC49" s="309"/>
      <c r="AD49" s="309"/>
      <c r="AE49" s="309"/>
    </row>
    <row r="50" spans="1:31" s="92" customFormat="1" ht="20.100000000000001" customHeight="1">
      <c r="A50" s="111"/>
      <c r="B50" s="113"/>
      <c r="C50" s="249"/>
      <c r="D50" s="249"/>
      <c r="E50" s="242"/>
      <c r="F50" s="242"/>
      <c r="G50" s="242"/>
      <c r="H50" s="242"/>
      <c r="I50" s="242"/>
      <c r="J50" s="242"/>
      <c r="K50" s="238"/>
      <c r="L50" s="239"/>
      <c r="M50" s="310">
        <f t="shared" si="2"/>
        <v>0</v>
      </c>
      <c r="N50" s="311"/>
      <c r="O50" s="242"/>
      <c r="P50" s="242"/>
      <c r="Q50" s="242"/>
      <c r="R50" s="242"/>
      <c r="S50" s="242"/>
      <c r="T50" s="242"/>
      <c r="U50" s="312"/>
      <c r="V50" s="312"/>
      <c r="W50" s="312"/>
      <c r="X50" s="312"/>
      <c r="Y50" s="312"/>
      <c r="Z50" s="309"/>
      <c r="AA50" s="309"/>
      <c r="AB50" s="309"/>
      <c r="AC50" s="309"/>
      <c r="AD50" s="309"/>
      <c r="AE50" s="309"/>
    </row>
    <row r="51" spans="1:31" s="92" customFormat="1" ht="20.100000000000001" customHeight="1">
      <c r="A51" s="111"/>
      <c r="B51" s="113"/>
      <c r="C51" s="249"/>
      <c r="D51" s="249"/>
      <c r="E51" s="242"/>
      <c r="F51" s="242"/>
      <c r="G51" s="242"/>
      <c r="H51" s="242"/>
      <c r="I51" s="242"/>
      <c r="J51" s="242"/>
      <c r="K51" s="238"/>
      <c r="L51" s="239"/>
      <c r="M51" s="310">
        <f t="shared" si="2"/>
        <v>0</v>
      </c>
      <c r="N51" s="311"/>
      <c r="O51" s="242"/>
      <c r="P51" s="242"/>
      <c r="Q51" s="242"/>
      <c r="R51" s="242"/>
      <c r="S51" s="242"/>
      <c r="T51" s="242"/>
      <c r="U51" s="312"/>
      <c r="V51" s="312"/>
      <c r="W51" s="312"/>
      <c r="X51" s="312"/>
      <c r="Y51" s="312"/>
      <c r="Z51" s="309"/>
      <c r="AA51" s="309"/>
      <c r="AB51" s="309"/>
      <c r="AC51" s="309"/>
      <c r="AD51" s="309"/>
      <c r="AE51" s="309"/>
    </row>
    <row r="52" spans="1:31" s="92" customFormat="1" ht="20.100000000000001" customHeight="1">
      <c r="A52" s="111"/>
      <c r="B52" s="113"/>
      <c r="C52" s="249"/>
      <c r="D52" s="249"/>
      <c r="E52" s="242"/>
      <c r="F52" s="242"/>
      <c r="G52" s="242"/>
      <c r="H52" s="242"/>
      <c r="I52" s="242"/>
      <c r="J52" s="242"/>
      <c r="K52" s="238"/>
      <c r="L52" s="239"/>
      <c r="M52" s="310">
        <f t="shared" si="2"/>
        <v>0</v>
      </c>
      <c r="N52" s="311"/>
      <c r="O52" s="242"/>
      <c r="P52" s="242"/>
      <c r="Q52" s="242"/>
      <c r="R52" s="242"/>
      <c r="S52" s="242"/>
      <c r="T52" s="242"/>
      <c r="U52" s="312"/>
      <c r="V52" s="312"/>
      <c r="W52" s="312"/>
      <c r="X52" s="312"/>
      <c r="Y52" s="312"/>
      <c r="Z52" s="309"/>
      <c r="AA52" s="309"/>
      <c r="AB52" s="309"/>
      <c r="AC52" s="309"/>
      <c r="AD52" s="309"/>
      <c r="AE52" s="309"/>
    </row>
    <row r="53" spans="1:31" s="92" customFormat="1" ht="20.100000000000001" customHeight="1">
      <c r="A53" s="215" t="s">
        <v>57</v>
      </c>
      <c r="B53" s="216"/>
      <c r="C53" s="216"/>
      <c r="D53" s="217"/>
      <c r="E53" s="251">
        <f>SUM(E46:E52)</f>
        <v>0</v>
      </c>
      <c r="F53" s="251"/>
      <c r="G53" s="251">
        <f>SUM(G46:G52)</f>
        <v>0</v>
      </c>
      <c r="H53" s="251"/>
      <c r="I53" s="251">
        <f>SUM(I46:I52)</f>
        <v>0</v>
      </c>
      <c r="J53" s="251"/>
      <c r="K53" s="251">
        <f>SUM(K46:K52)</f>
        <v>0</v>
      </c>
      <c r="L53" s="251"/>
      <c r="M53" s="251">
        <f>SUM(M46:M52)</f>
        <v>0</v>
      </c>
      <c r="N53" s="251"/>
      <c r="O53" s="251">
        <f>SUM(O46:O52)</f>
        <v>0</v>
      </c>
      <c r="P53" s="251"/>
      <c r="Q53" s="251">
        <f>SUM(Q46:Q52)</f>
        <v>0</v>
      </c>
      <c r="R53" s="251"/>
      <c r="S53" s="251">
        <f>SUM(S46:S52)</f>
        <v>0</v>
      </c>
      <c r="T53" s="251"/>
      <c r="U53" s="329"/>
      <c r="V53" s="329"/>
      <c r="W53" s="329"/>
      <c r="X53" s="329"/>
      <c r="Y53" s="329"/>
      <c r="Z53" s="336"/>
      <c r="AA53" s="336"/>
      <c r="AB53" s="336"/>
      <c r="AC53" s="336"/>
      <c r="AD53" s="336"/>
      <c r="AE53" s="336"/>
    </row>
    <row r="54" spans="1:31" s="92" customFormat="1" ht="20.100000000000001" customHeight="1">
      <c r="A54" s="67"/>
      <c r="B54" s="67"/>
      <c r="C54" s="67"/>
      <c r="D54" s="67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47"/>
      <c r="V54" s="147"/>
      <c r="W54" s="147"/>
      <c r="X54" s="147"/>
      <c r="Y54" s="147"/>
      <c r="Z54" s="181"/>
      <c r="AA54" s="181"/>
      <c r="AB54" s="181"/>
      <c r="AC54" s="181"/>
      <c r="AD54" s="181"/>
      <c r="AE54" s="181"/>
    </row>
    <row r="55" spans="1:31" s="40" customFormat="1" ht="20.100000000000001" customHeight="1">
      <c r="B55" s="255" t="s">
        <v>447</v>
      </c>
      <c r="C55" s="320"/>
      <c r="D55" s="320"/>
      <c r="E55" s="320"/>
      <c r="F55" s="320"/>
      <c r="G55" s="82"/>
      <c r="H55" s="82"/>
      <c r="I55" s="82"/>
      <c r="J55" s="82"/>
      <c r="K55" s="82"/>
      <c r="L55" s="321" t="s">
        <v>200</v>
      </c>
      <c r="M55" s="321"/>
      <c r="N55" s="321"/>
      <c r="O55" s="321"/>
      <c r="P55" s="321"/>
      <c r="Q55" s="83"/>
      <c r="R55" s="83"/>
      <c r="S55" s="83"/>
      <c r="T55" s="83"/>
      <c r="U55" s="83"/>
      <c r="V55" s="322" t="s">
        <v>448</v>
      </c>
      <c r="W55" s="323"/>
      <c r="X55" s="323"/>
      <c r="Y55" s="323"/>
      <c r="Z55" s="323"/>
    </row>
    <row r="56" spans="1:31" s="5" customFormat="1" ht="19.5" customHeight="1">
      <c r="B56" s="4"/>
      <c r="C56" s="5" t="s">
        <v>83</v>
      </c>
      <c r="E56" s="50"/>
      <c r="F56" s="50"/>
      <c r="G56" s="50"/>
      <c r="H56" s="50"/>
      <c r="I56" s="50"/>
      <c r="J56" s="50"/>
      <c r="K56" s="50"/>
      <c r="M56" s="4"/>
      <c r="N56" s="29" t="s">
        <v>84</v>
      </c>
      <c r="O56" s="4"/>
      <c r="Q56" s="50"/>
      <c r="R56" s="50"/>
      <c r="S56" s="50"/>
      <c r="V56" s="200" t="s">
        <v>130</v>
      </c>
      <c r="W56" s="200"/>
      <c r="X56" s="200"/>
      <c r="Y56" s="200"/>
      <c r="Z56" s="200"/>
    </row>
    <row r="57" spans="1:31" ht="20.100000000000001" customHeight="1">
      <c r="B57" s="42"/>
      <c r="C57" s="42"/>
      <c r="D57" s="42"/>
      <c r="E57" s="42"/>
      <c r="F57" s="42"/>
      <c r="G57" s="42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42"/>
      <c r="U57" s="42"/>
    </row>
    <row r="58" spans="1:31" ht="20.100000000000001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3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31" s="335" customFormat="1" ht="19.149999999999999" customHeight="1">
      <c r="A60" s="334" t="s">
        <v>421</v>
      </c>
    </row>
    <row r="63" spans="1:31" ht="19.5">
      <c r="B63" s="43"/>
    </row>
    <row r="64" spans="1:31" ht="19.5">
      <c r="B64" s="43"/>
    </row>
    <row r="65" spans="2:2" ht="19.5">
      <c r="B65" s="43"/>
    </row>
    <row r="66" spans="2:2" ht="19.5">
      <c r="B66" s="43"/>
    </row>
    <row r="67" spans="2:2" ht="19.5">
      <c r="B67" s="43"/>
    </row>
    <row r="68" spans="2:2" ht="19.5">
      <c r="B68" s="43"/>
    </row>
    <row r="69" spans="2:2" ht="19.5">
      <c r="B69" s="43"/>
    </row>
  </sheetData>
  <mergeCells count="253">
    <mergeCell ref="T19:V19"/>
    <mergeCell ref="Z21:AB21"/>
    <mergeCell ref="AC15:AE17"/>
    <mergeCell ref="AC18:AE18"/>
    <mergeCell ref="AC19:AE19"/>
    <mergeCell ref="AC20:AE20"/>
    <mergeCell ref="Z53:AE53"/>
    <mergeCell ref="A53:D53"/>
    <mergeCell ref="Z19:AB19"/>
    <mergeCell ref="Z20:AB20"/>
    <mergeCell ref="Z23:AB23"/>
    <mergeCell ref="T20:V20"/>
    <mergeCell ref="W21:Y21"/>
    <mergeCell ref="W22:Y22"/>
    <mergeCell ref="W19:Y19"/>
    <mergeCell ref="W20:Y20"/>
    <mergeCell ref="W16:Y17"/>
    <mergeCell ref="W18:Y18"/>
    <mergeCell ref="Q16:S17"/>
    <mergeCell ref="T16:V17"/>
    <mergeCell ref="A60:XFD60"/>
    <mergeCell ref="AC23:AE23"/>
    <mergeCell ref="AC21:AE21"/>
    <mergeCell ref="AC22:AE22"/>
    <mergeCell ref="W23:Y23"/>
    <mergeCell ref="T22:V22"/>
    <mergeCell ref="M48:N48"/>
    <mergeCell ref="O47:P47"/>
    <mergeCell ref="G15:M17"/>
    <mergeCell ref="G22:M22"/>
    <mergeCell ref="A23:M23"/>
    <mergeCell ref="C22:F22"/>
    <mergeCell ref="C21:F21"/>
    <mergeCell ref="C19:F19"/>
    <mergeCell ref="C20:F20"/>
    <mergeCell ref="U53:Y53"/>
    <mergeCell ref="U52:Y52"/>
    <mergeCell ref="Q53:R53"/>
    <mergeCell ref="Q21:S21"/>
    <mergeCell ref="Q22:S22"/>
    <mergeCell ref="Q23:S23"/>
    <mergeCell ref="T23:V23"/>
    <mergeCell ref="T21:V21"/>
    <mergeCell ref="G52:H52"/>
    <mergeCell ref="K45:L45"/>
    <mergeCell ref="K46:L46"/>
    <mergeCell ref="A15:A17"/>
    <mergeCell ref="B15:B17"/>
    <mergeCell ref="C15:F17"/>
    <mergeCell ref="B35:F35"/>
    <mergeCell ref="G45:H45"/>
    <mergeCell ref="G42:H44"/>
    <mergeCell ref="C46:D46"/>
    <mergeCell ref="Q18:S18"/>
    <mergeCell ref="M43:N44"/>
    <mergeCell ref="Q19:S19"/>
    <mergeCell ref="Q20:S20"/>
    <mergeCell ref="G20:M20"/>
    <mergeCell ref="N21:P21"/>
    <mergeCell ref="G19:M19"/>
    <mergeCell ref="N19:P19"/>
    <mergeCell ref="N20:P20"/>
    <mergeCell ref="V56:Z56"/>
    <mergeCell ref="Q15:Y15"/>
    <mergeCell ref="N18:P18"/>
    <mergeCell ref="C52:D52"/>
    <mergeCell ref="E52:F52"/>
    <mergeCell ref="M52:N52"/>
    <mergeCell ref="Q44:R44"/>
    <mergeCell ref="S51:T51"/>
    <mergeCell ref="U51:Y51"/>
    <mergeCell ref="I45:J45"/>
    <mergeCell ref="AB1:AE1"/>
    <mergeCell ref="Q52:R52"/>
    <mergeCell ref="S48:T48"/>
    <mergeCell ref="U48:Y48"/>
    <mergeCell ref="S50:T50"/>
    <mergeCell ref="U50:Y50"/>
    <mergeCell ref="S46:T46"/>
    <mergeCell ref="Z52:AE52"/>
    <mergeCell ref="S52:T52"/>
    <mergeCell ref="T18:V18"/>
    <mergeCell ref="O43:T43"/>
    <mergeCell ref="S44:T44"/>
    <mergeCell ref="O44:P44"/>
    <mergeCell ref="B55:F55"/>
    <mergeCell ref="L55:P55"/>
    <mergeCell ref="V55:Z55"/>
    <mergeCell ref="O52:P52"/>
    <mergeCell ref="E45:F45"/>
    <mergeCell ref="K53:L53"/>
    <mergeCell ref="S53:T53"/>
    <mergeCell ref="K47:L47"/>
    <mergeCell ref="O49:P49"/>
    <mergeCell ref="K48:L48"/>
    <mergeCell ref="Z22:AB22"/>
    <mergeCell ref="Z49:AE49"/>
    <mergeCell ref="S49:T49"/>
    <mergeCell ref="U49:Y49"/>
    <mergeCell ref="K42:T42"/>
    <mergeCell ref="S45:T45"/>
    <mergeCell ref="O45:P45"/>
    <mergeCell ref="H29:K29"/>
    <mergeCell ref="B34:F34"/>
    <mergeCell ref="A42:A44"/>
    <mergeCell ref="Z50:AE50"/>
    <mergeCell ref="Z51:AE51"/>
    <mergeCell ref="G46:H46"/>
    <mergeCell ref="I46:J46"/>
    <mergeCell ref="M49:N49"/>
    <mergeCell ref="O48:P48"/>
    <mergeCell ref="O46:P46"/>
    <mergeCell ref="E42:F44"/>
    <mergeCell ref="N23:P23"/>
    <mergeCell ref="A37:F37"/>
    <mergeCell ref="E46:F46"/>
    <mergeCell ref="C45:D45"/>
    <mergeCell ref="A36:F36"/>
    <mergeCell ref="L28:P28"/>
    <mergeCell ref="L29:L30"/>
    <mergeCell ref="B31:F31"/>
    <mergeCell ref="B32:F32"/>
    <mergeCell ref="C7:F7"/>
    <mergeCell ref="Z15:AB17"/>
    <mergeCell ref="Z18:AB18"/>
    <mergeCell ref="R11:U11"/>
    <mergeCell ref="V9:Y9"/>
    <mergeCell ref="V10:Y10"/>
    <mergeCell ref="R9:U9"/>
    <mergeCell ref="R8:U8"/>
    <mergeCell ref="N10:Q10"/>
    <mergeCell ref="C18:F18"/>
    <mergeCell ref="G51:H51"/>
    <mergeCell ref="A4:A5"/>
    <mergeCell ref="B4:B5"/>
    <mergeCell ref="C4:F5"/>
    <mergeCell ref="N9:Q9"/>
    <mergeCell ref="G8:M8"/>
    <mergeCell ref="G9:M9"/>
    <mergeCell ref="N8:Q8"/>
    <mergeCell ref="C9:F9"/>
    <mergeCell ref="C6:F6"/>
    <mergeCell ref="M51:N51"/>
    <mergeCell ref="C51:D51"/>
    <mergeCell ref="K49:L49"/>
    <mergeCell ref="I51:J51"/>
    <mergeCell ref="C50:D50"/>
    <mergeCell ref="E50:F50"/>
    <mergeCell ref="G50:H50"/>
    <mergeCell ref="I50:J50"/>
    <mergeCell ref="E51:F51"/>
    <mergeCell ref="K50:L50"/>
    <mergeCell ref="Q49:R49"/>
    <mergeCell ref="Z48:AE48"/>
    <mergeCell ref="E53:F53"/>
    <mergeCell ref="G53:H53"/>
    <mergeCell ref="I52:J52"/>
    <mergeCell ref="M53:N53"/>
    <mergeCell ref="O53:P53"/>
    <mergeCell ref="I53:J53"/>
    <mergeCell ref="K52:L52"/>
    <mergeCell ref="K51:L51"/>
    <mergeCell ref="S47:T47"/>
    <mergeCell ref="O51:P51"/>
    <mergeCell ref="Q51:R51"/>
    <mergeCell ref="Q45:R45"/>
    <mergeCell ref="M50:N50"/>
    <mergeCell ref="O50:P50"/>
    <mergeCell ref="Q50:R50"/>
    <mergeCell ref="Q48:R48"/>
    <mergeCell ref="Q47:R47"/>
    <mergeCell ref="Q46:R46"/>
    <mergeCell ref="Z47:AE47"/>
    <mergeCell ref="U42:Y44"/>
    <mergeCell ref="U45:Y45"/>
    <mergeCell ref="U46:Y46"/>
    <mergeCell ref="U47:Y47"/>
    <mergeCell ref="AB29:AE29"/>
    <mergeCell ref="M46:N46"/>
    <mergeCell ref="AA29:AA30"/>
    <mergeCell ref="V29:V30"/>
    <mergeCell ref="Q29:Q30"/>
    <mergeCell ref="B33:F33"/>
    <mergeCell ref="AA28:AE28"/>
    <mergeCell ref="V28:Z28"/>
    <mergeCell ref="Q28:U28"/>
    <mergeCell ref="B42:B44"/>
    <mergeCell ref="C42:D44"/>
    <mergeCell ref="E48:F48"/>
    <mergeCell ref="G48:H48"/>
    <mergeCell ref="C48:D48"/>
    <mergeCell ref="I49:J49"/>
    <mergeCell ref="I48:J48"/>
    <mergeCell ref="Z42:AE44"/>
    <mergeCell ref="Z45:AE45"/>
    <mergeCell ref="Z46:AE46"/>
    <mergeCell ref="I47:J47"/>
    <mergeCell ref="M47:N47"/>
    <mergeCell ref="G10:M10"/>
    <mergeCell ref="A11:M11"/>
    <mergeCell ref="C47:D47"/>
    <mergeCell ref="E47:F47"/>
    <mergeCell ref="G47:H47"/>
    <mergeCell ref="M29:P29"/>
    <mergeCell ref="M45:N45"/>
    <mergeCell ref="I42:J44"/>
    <mergeCell ref="K43:L44"/>
    <mergeCell ref="N22:P22"/>
    <mergeCell ref="AC4:AE5"/>
    <mergeCell ref="Z6:AB6"/>
    <mergeCell ref="C49:D49"/>
    <mergeCell ref="E49:F49"/>
    <mergeCell ref="G49:H49"/>
    <mergeCell ref="C8:F8"/>
    <mergeCell ref="C10:F10"/>
    <mergeCell ref="G28:K28"/>
    <mergeCell ref="G29:G30"/>
    <mergeCell ref="G21:M21"/>
    <mergeCell ref="N11:Q11"/>
    <mergeCell ref="R10:U10"/>
    <mergeCell ref="Z4:AB5"/>
    <mergeCell ref="Z9:AB9"/>
    <mergeCell ref="Z10:AB10"/>
    <mergeCell ref="Z11:AB11"/>
    <mergeCell ref="V11:Y11"/>
    <mergeCell ref="V5:Y5"/>
    <mergeCell ref="V6:Y6"/>
    <mergeCell ref="V7:Y7"/>
    <mergeCell ref="AC9:AE9"/>
    <mergeCell ref="R6:U6"/>
    <mergeCell ref="A28:A30"/>
    <mergeCell ref="W29:Z29"/>
    <mergeCell ref="B28:F30"/>
    <mergeCell ref="AC10:AE10"/>
    <mergeCell ref="AC11:AE11"/>
    <mergeCell ref="G18:M18"/>
    <mergeCell ref="N15:P17"/>
    <mergeCell ref="R29:U29"/>
    <mergeCell ref="V8:Y8"/>
    <mergeCell ref="AC6:AE6"/>
    <mergeCell ref="AC8:AE8"/>
    <mergeCell ref="Z8:AB8"/>
    <mergeCell ref="Z7:AB7"/>
    <mergeCell ref="AC7:AE7"/>
    <mergeCell ref="G4:M5"/>
    <mergeCell ref="G6:M6"/>
    <mergeCell ref="G7:M7"/>
    <mergeCell ref="R7:U7"/>
    <mergeCell ref="N5:Q5"/>
    <mergeCell ref="N6:Q6"/>
    <mergeCell ref="N7:Q7"/>
    <mergeCell ref="R5:U5"/>
    <mergeCell ref="N4:Y4"/>
  </mergeCells>
  <phoneticPr fontId="3" type="noConversion"/>
  <pageMargins left="1.1811023622047245" right="0.39370078740157483" top="0.78740157480314965" bottom="0.78740157480314965" header="0.47244094488188981" footer="0.31496062992125984"/>
  <pageSetup paperSize="9" scale="35" orientation="landscape" verticalDpi="1200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H36:AE36 N11 R11:Y11 Q23 T23 W23 E53:T53" formulaRange="1"/>
    <ignoredError sqref="AA37:AE37 G37:Z37 Z7:AE11 Z19:AE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2018-12-11T07:05:54Z</cp:lastPrinted>
  <dcterms:created xsi:type="dcterms:W3CDTF">2003-03-13T16:00:22Z</dcterms:created>
  <dcterms:modified xsi:type="dcterms:W3CDTF">2018-12-17T08:37:04Z</dcterms:modified>
</cp:coreProperties>
</file>