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0260" activeTab="0"/>
  </bookViews>
  <sheets>
    <sheet name="04.05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<sst xmlns="http://schemas.openxmlformats.org/spreadsheetml/2006/main" count="640" uniqueCount="334">
  <si>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</si>
  <si>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</si>
  <si>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</si>
  <si>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</si>
  <si>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</si>
  <si>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</si>
  <si>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грн.</t>
  </si>
  <si>
    <t xml:space="preserve">Відділ капітального будівництва </t>
  </si>
  <si>
    <t>Будівництво світлофорних об"єктів( в т ч. ПКД)</t>
  </si>
  <si>
    <t>Капітальний ремонт ліфтів ( в т.ч.експертне обстеження, ПКД)</t>
  </si>
  <si>
    <t>Капітальний ремонт тротуарів (в_т.ч._ПКД)</t>
  </si>
  <si>
    <t>Капітальний ремонт доріг (в_т.ч._ПКД)</t>
  </si>
  <si>
    <t>Капітальний ремонт мостів та шляхопроводів            (в_т.ч._ПКД)</t>
  </si>
  <si>
    <t>Капітальний ремонт прибудинкових територій та проїздів (в_т.ч._ПКД)</t>
  </si>
  <si>
    <t>Будівництво пішоходного мосту через р.Рось в районі вул.В.Стуса (в_т.ч._ПКД)</t>
  </si>
  <si>
    <t>Реконструкція приміщень ЗОШ № 13 під розміщення груп ДНЗ по вул.Таращанська 18 ( в т.ч. ПКД)</t>
  </si>
  <si>
    <t>Реконструкція приміщень  ДНЗ № 13 "Пілот" вул.Гайок ( в т.ч. ПКД)</t>
  </si>
  <si>
    <t>Реконструкція приміщень  ДНЗ № 17 "Усмішка" по вул.Некрасова 139( в т.ч. ПКД)</t>
  </si>
  <si>
    <t>Реконструкція приміщень  ДНЗ № 18 "Ясочка" по вул.Я.Мудрого 68( в т.ч. ПКД)</t>
  </si>
  <si>
    <t>Реконструкція приміщень  ДНЗ № 31 "Незабудка" по вул.Молодіжна 10 ( в т.ч. ПКД)</t>
  </si>
  <si>
    <t>Будівництво їдальні та спортивної зали ЗОШ №18 по вул. Шевченко 33 (в т.ч. ПКД)</t>
  </si>
  <si>
    <t>Реконструкція приміщень  ДНЗ № 11 "Золотий ключик" вул. Леваневського 43 ( в т.ч. ПКД)</t>
  </si>
  <si>
    <t>Реконструкція (оснащення житлового фонду) засобами обліку, використання, регулювання та споживання води та теплової енергії ( в т.ч. ПКД)</t>
  </si>
  <si>
    <t>Будівництво ДНЗ на 220 місць в м/р Піщаний (в т.ч. ПКД)</t>
  </si>
  <si>
    <t xml:space="preserve">  - перехрестя вул. С.Бандери  - вул. Дружби      (в_т.ч._ПКД)</t>
  </si>
  <si>
    <t>Реконструкція незавершеного будівництва блоку "Е"  СПМШ № 16 по вул.Зелена 21  ( ПКД)</t>
  </si>
  <si>
    <t>Перелік об’єктів, видатки на які у 2017  році будуть проводитися за рахунок коштів бюджету розвитку</t>
  </si>
  <si>
    <t>Реконструкція приміщень  ДНЗ № 33 "Калинка" по вул.Східна 22-А( в т.ч. ПКД)</t>
  </si>
  <si>
    <t>Реконструкція спортивного комплексу КЗ БМР ДЮСШ "Зміна"по вул.Академіка Вула 7 ( в т.ч. ПКД)</t>
  </si>
  <si>
    <t>Реконструкція нежитлових приміщень стаціонарного очного відділення КЗ БМР "Білоцерківська міська лікарня № 1" ( в т.ч. ПКД)</t>
  </si>
  <si>
    <t>Реконструкція нежитлових приміщень стаціонарного неврологічного відділення КЗ БМР "Білоцерківська міська лікарня № 1" ( в т.ч. ПКД)</t>
  </si>
  <si>
    <t>Реконструкція приміщень поліклініки КЗ БМР "Білоцерківська міська лікарня № 1" ( в т.ч. ПКД)</t>
  </si>
  <si>
    <t xml:space="preserve">  - перехрестя вулГлиняна-вул.Київська      (в_т.ч._ПКД)</t>
  </si>
  <si>
    <t>I.Освіта</t>
  </si>
  <si>
    <t>Код програмної класифікації видатків та кредитування місцевого бюджету</t>
  </si>
  <si>
    <t>4716310</t>
  </si>
  <si>
    <t>4016060</t>
  </si>
  <si>
    <t>4016021</t>
  </si>
  <si>
    <t>Код функціональної класифікації видатків та кредитування бюджету</t>
  </si>
  <si>
    <t>0490</t>
  </si>
  <si>
    <t>0620</t>
  </si>
  <si>
    <t>0610</t>
  </si>
  <si>
    <t>6310</t>
  </si>
  <si>
    <t>6021</t>
  </si>
  <si>
    <t>6060</t>
  </si>
  <si>
    <t>4700000</t>
  </si>
  <si>
    <t>4000000</t>
  </si>
  <si>
    <t>Департамент ЖКГ</t>
  </si>
  <si>
    <t>Додаток № 6
до рішення міської ради
від 22.12.2016. № 386 -22 -УІІ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</si>
  <si>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</si>
  <si>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відомчою/ТПКВВКМБ/ТКВКБМС</t>
  </si>
  <si>
    <t>Капітальний ремонт житлового фонду ( в т.ч. ПКД)</t>
  </si>
  <si>
    <t xml:space="preserve">                      ( у редакції рішення міської ради</t>
  </si>
  <si>
    <t>Капітальний ремонт загальноосвітніх навчальних закладів ( в т.ч. ПКД)</t>
  </si>
  <si>
    <t>Капітальний ремонт спеціальної загальноосвітньої школи № 19 по вул.Л.Симиренка ( в т.ч. ПКД)</t>
  </si>
  <si>
    <t>Капітальний ремонт дитячих спортивних майданчиків  ( в т.ч. ПКД)</t>
  </si>
  <si>
    <t>Будівництво контейнерних площадок для роздільного збору ТПВ ( в т.ч. ПКД)</t>
  </si>
  <si>
    <t>Будівництво притулку для тварин ( в т.ч. ПКД)</t>
  </si>
  <si>
    <t>Будівництво об"їздної дороги в м.Біла Церква, що з"єднає автодороги Р-17 (м.Біла Церква-Липовець) та Р-04 (м.Фастів-м.Біла Церква-м.Звенігородка)  ( в т.ч. ПКД)</t>
  </si>
  <si>
    <t>Будівництво підземного пішоходного переходу черех залізничну колію по вул.Східна ( в т.ч. ПКД)</t>
  </si>
  <si>
    <t>Будівництво пішохідної доріжки вздовж р.Рось лівий беріг від бази відпочинку в районі вул.Надрічна до вул.Річкова ( в т.ч. ПКД)</t>
  </si>
  <si>
    <t>Реконструкція рекреаційної зони в районі просп.Князя Володимира (біля церкви УПЦ КП) ( ПКД)</t>
  </si>
  <si>
    <t>Реконструкція алеї б-р Олександрійський від перехрестя вул.Чорновола до буд.125 бул.Олександрійський (в т.ч. ПКД)</t>
  </si>
  <si>
    <t>Реконструкція вул.Я.Мудрого від перехрестя з кільцевим рухом по бул.Грушевського до перехрестя  з кільцевим рухом по вул.Осипенко(в т.ч. ПКД)</t>
  </si>
  <si>
    <t>Реконструкція системи водовідведення пров.Водопійний перший (в т.ч. ПКД)</t>
  </si>
  <si>
    <t>Реконструкція (модернізація) вуличного освітлення в м.Біла Церква Київської області, в т.ч. внутрішньодворових територій ( в т.ч. ПКД)</t>
  </si>
  <si>
    <t>Реконструкція зовнішнього освітлення пішоходних переходів вулично-дорожньої мережі в м.Біла Церква ( в т.ч. ПКД)</t>
  </si>
  <si>
    <t>Реконструкція пл.Привокзальна (в т.ч. ПКД)</t>
  </si>
  <si>
    <t>Реконструкція парку культури та відпочинку ім.Т.Г.Шевченка (в т.ч. ПКД)</t>
  </si>
  <si>
    <t>Реконструкція пл.Соборна (в т.ч. ПКД)</t>
  </si>
  <si>
    <t>Реконструкція внутрішніх приміщень 2-го поверху гуртожитку по вул.Шолом Алейхема 86 (в т.ч. ПКД)</t>
  </si>
  <si>
    <t>Капітальний ремонт зупинок громадського транспорту ( в т.ч. ПКД)</t>
  </si>
  <si>
    <t>Реконструкція теплового пункту по вул.Ставищанська 128 (в т.ч. ПКД)</t>
  </si>
  <si>
    <t>Будівництво індивідуального теплового пункту з реконструкцією теплового вводу ДНЗ № 22 по вул.Першотравнева 59 в м.Біла Церква ( в т.ч. ПКД)</t>
  </si>
  <si>
    <t>Будівництво індивідуального теплового пункту з реконструкцією теплового вводу ДНЗ № 6 по вул.А.Шептицького 2 в м.Біла Церква ( в т.ч. ПКД)</t>
  </si>
  <si>
    <t>Будівництво індивідуального теплового пункту з реконструкцією теплового вводу ДНЗ № 3 по пров.І.Гонти в м.Біла Церква ( в т.ч. ПКД)</t>
  </si>
  <si>
    <t>Будівництво індивідуального теплового пункту з реконструкцією теплового вводу ДНЗ № 25 по вул.Першотравнева 56 а в м.Біла Церква ( в т.ч. ПКД)</t>
  </si>
  <si>
    <t>Будівництво індивідуального теплового пункту з реконструкцією теплового вводу ЗОШ № 9 по вул.Водопійна 22 в м.Біла Церква ( в т.ч. ПКД)</t>
  </si>
  <si>
    <t>Модернізація котельні по вул.Карбишева 9а в м.Біла Церква з перепідключенням теплового навантаження котельні по вул.Мережна 7 9 (в т.ч. ПКД)</t>
  </si>
  <si>
    <t>Реконструкція теплового пункту ТП-9 з технічним переоснащенням під котельню по вул.Томилівська 50в в м.Біла Церква ( в т.ч. ПКД)</t>
  </si>
  <si>
    <t>Капітальний ремонт зливової каналізації водовідведення та дренажу (в_т.ч._ПКД)</t>
  </si>
  <si>
    <t>Капітальний ремонт об"єктів кладовищ (в_т.ч._ПКД)</t>
  </si>
  <si>
    <t>Внески органів місцевого самоврядування до статутного капіталу КП БМР Тролейбусне управління</t>
  </si>
  <si>
    <t>Внески органів місцевого самоврядування до статутного капіталу КП БМР Інспекція з благоустрою</t>
  </si>
  <si>
    <t>Внески органів місцевого самоврядування до статутного капіталу КП БМР ЖЕК -1</t>
  </si>
  <si>
    <t>Внески органів місцевого самоврядування до статутного капіталу КП БМР ЖЕК -6</t>
  </si>
  <si>
    <t>Внески органів місцевого самоврядування до статутного капіталу КП БМР ЖЕК -7</t>
  </si>
  <si>
    <t>Капітальний ремонт приміщень ДЖКГ вул.А.Шептицького 2 ( в т.ч. ПКД)</t>
  </si>
  <si>
    <t>Управління містобудування та архітектури</t>
  </si>
  <si>
    <t>Програма розробки містобудівної документації для використання територіальною громадою м.Біла Церква на 2015-2019 р.</t>
  </si>
  <si>
    <t>Міська цільова програма впровадження  містобудівного  кадастру  м.Біла Церква  на  2013-2017 роки</t>
  </si>
  <si>
    <t>Управління НС та ЦЗН</t>
  </si>
  <si>
    <t>Капітальний ремонт приміщень  вул.Павліченко 14а, 15 ( в т.ч. ПКД)</t>
  </si>
  <si>
    <t>Виконавчий комітет міської ради</t>
  </si>
  <si>
    <t>Придбання обладнання для відділів та управлінь виконавчого комітету міської ради</t>
  </si>
  <si>
    <t>Міське фінансове управління</t>
  </si>
  <si>
    <t>Капітальний ремонт  нежитлового приміщення за адресою б-р Олександрійський 113  ( заміна вікон) ( в т.ч. ПКД)</t>
  </si>
  <si>
    <t>Відділ з фізичної культури та спорту</t>
  </si>
  <si>
    <t>Капітальний ремонт приміщень відділу  ( в т.ч. ПКД)</t>
  </si>
  <si>
    <t>Капітальний ремонт системи опалення централізованої бухгалтерії управління освіти і науки ( в т.ч. ПКД)</t>
  </si>
  <si>
    <t>Капітальний ремонт приміщення відділу капітального будівництва ( в т.ч. ПКД)</t>
  </si>
  <si>
    <t>Управління охорони здоров"я</t>
  </si>
  <si>
    <t>Придбання обладнання для МЦПМСД № 1</t>
  </si>
  <si>
    <t>Придбання обладнання для МЦПМСД № 2</t>
  </si>
  <si>
    <t>Реконструкція дитячого закладу оздоровлення та відпочинку "Лісова казка" (в т.ч. ПКД)</t>
  </si>
  <si>
    <t>Капітальний ремонт приміщень будинку органної та камерної музики ( в т.ч. ПКД)</t>
  </si>
  <si>
    <t>Капітальний ремонт шкіл естетичного виховання ( в т.ч. ПКД)</t>
  </si>
  <si>
    <t>Капітальний ремонт бібліотек ( в т.ч. ПКД)</t>
  </si>
  <si>
    <t>4711010</t>
  </si>
  <si>
    <t>1010</t>
  </si>
  <si>
    <t>0910</t>
  </si>
  <si>
    <t>4711020</t>
  </si>
  <si>
    <t>1020</t>
  </si>
  <si>
    <t>0921</t>
  </si>
  <si>
    <t>4711070</t>
  </si>
  <si>
    <t>1070</t>
  </si>
  <si>
    <t>0922</t>
  </si>
  <si>
    <t>4711190</t>
  </si>
  <si>
    <t>1190</t>
  </si>
  <si>
    <t>0990</t>
  </si>
  <si>
    <t>4715031</t>
  </si>
  <si>
    <t>5031</t>
  </si>
  <si>
    <t>0810</t>
  </si>
  <si>
    <t>4715061</t>
  </si>
  <si>
    <t>5061</t>
  </si>
  <si>
    <t>4710180</t>
  </si>
  <si>
    <t>0180</t>
  </si>
  <si>
    <t>0111</t>
  </si>
  <si>
    <t>4713142</t>
  </si>
  <si>
    <t>3142</t>
  </si>
  <si>
    <t>1040</t>
  </si>
  <si>
    <t>4714030</t>
  </si>
  <si>
    <t>4030</t>
  </si>
  <si>
    <t>0822</t>
  </si>
  <si>
    <t>4714100</t>
  </si>
  <si>
    <t>4100</t>
  </si>
  <si>
    <t>0960</t>
  </si>
  <si>
    <t>4714060</t>
  </si>
  <si>
    <t>4060</t>
  </si>
  <si>
    <t>0824</t>
  </si>
  <si>
    <t>4712180</t>
  </si>
  <si>
    <t>2180</t>
  </si>
  <si>
    <t>0726</t>
  </si>
  <si>
    <t>4010180</t>
  </si>
  <si>
    <t>4017470</t>
  </si>
  <si>
    <t>7470</t>
  </si>
  <si>
    <t>4816430</t>
  </si>
  <si>
    <t>6430</t>
  </si>
  <si>
    <t>0443</t>
  </si>
  <si>
    <t>1412180</t>
  </si>
  <si>
    <t>6710180</t>
  </si>
  <si>
    <t>0310170</t>
  </si>
  <si>
    <t>0170</t>
  </si>
  <si>
    <t>0316310</t>
  </si>
  <si>
    <t>7510180</t>
  </si>
  <si>
    <t>1310180</t>
  </si>
  <si>
    <t>4800000</t>
  </si>
  <si>
    <t>1400000</t>
  </si>
  <si>
    <t>6700000</t>
  </si>
  <si>
    <t>0300000</t>
  </si>
  <si>
    <t>7500000</t>
  </si>
  <si>
    <t>1300000</t>
  </si>
  <si>
    <t>Відділ культури і туризму</t>
  </si>
  <si>
    <t>Придбання літератури</t>
  </si>
  <si>
    <t>2414100</t>
  </si>
  <si>
    <t>2414060</t>
  </si>
  <si>
    <t>Придбання комп"ютерної техніки для МЦПМСД № 1</t>
  </si>
  <si>
    <t>Придбання комп"ютерної техніки для МЦПМСД № 2</t>
  </si>
  <si>
    <t>Управління освіти і науки</t>
  </si>
  <si>
    <t>1000000</t>
  </si>
  <si>
    <t xml:space="preserve"> - вул.Я.Мудрого 53/1</t>
  </si>
  <si>
    <t xml:space="preserve"> - б-р Олександрійський 103</t>
  </si>
  <si>
    <t xml:space="preserve"> - б-р Олександрійський 113</t>
  </si>
  <si>
    <t xml:space="preserve"> - б-р Олександрійський 137</t>
  </si>
  <si>
    <t xml:space="preserve"> - вул.Партизанська 18</t>
  </si>
  <si>
    <t xml:space="preserve"> - б-р Олександрійський 169</t>
  </si>
  <si>
    <t xml:space="preserve"> - б-р М.Грушевського 46</t>
  </si>
  <si>
    <t xml:space="preserve"> - вул.Героїв Крут 98 ( кв.1-108)</t>
  </si>
  <si>
    <t xml:space="preserve"> - вул.І.Мазепи 65а</t>
  </si>
  <si>
    <t xml:space="preserve"> - вул.Курсова 38</t>
  </si>
  <si>
    <t xml:space="preserve"> - вул.А.Линника 3</t>
  </si>
  <si>
    <t xml:space="preserve"> - вул.Шолом Алейхема 98</t>
  </si>
  <si>
    <t xml:space="preserve"> - вул.Шевченка 95</t>
  </si>
  <si>
    <t xml:space="preserve"> - вул.Січневого прориву 15/12</t>
  </si>
  <si>
    <t xml:space="preserve"> - пров.Студентський  7</t>
  </si>
  <si>
    <t xml:space="preserve"> - пров.Інститутський 3</t>
  </si>
  <si>
    <t xml:space="preserve"> - вул.Леваневського 18</t>
  </si>
  <si>
    <t xml:space="preserve"> - вул.Шевченка 146</t>
  </si>
  <si>
    <t xml:space="preserve"> - вул.Вокзальна 22</t>
  </si>
  <si>
    <t xml:space="preserve"> - вул.Пролетарська 8</t>
  </si>
  <si>
    <t xml:space="preserve"> - вул.І.Кожедуба 155А</t>
  </si>
  <si>
    <t xml:space="preserve"> - вул.І.Кожедуба 207А</t>
  </si>
  <si>
    <t xml:space="preserve"> - вул.Січневого прориву 3</t>
  </si>
  <si>
    <t xml:space="preserve"> - вул.Водопійна 14А</t>
  </si>
  <si>
    <t xml:space="preserve"> - вул.Шевченка 122 а</t>
  </si>
  <si>
    <t xml:space="preserve"> - просп.Князя Володимира 3</t>
  </si>
  <si>
    <t>Придбання обладнання для ДНЗ</t>
  </si>
  <si>
    <t>Придбання обладнання для ЗОШ</t>
  </si>
  <si>
    <t>1011010</t>
  </si>
  <si>
    <t>1011020</t>
  </si>
  <si>
    <t>Викуп землі під розширення кладовища( Програма утримання кладовищ, пам"ятників, пам"ятних знаків та мемморіальних дощок в м.Біла Церква)</t>
  </si>
  <si>
    <t>Капітальний ремонт приміщень виконкому  ( в т.ч. ПКД)</t>
  </si>
  <si>
    <t>4018600</t>
  </si>
  <si>
    <t>8600</t>
  </si>
  <si>
    <t>0133</t>
  </si>
  <si>
    <t>Програма запобігання злочинності "Безпечне місто Біла Церква (СМАРТ-СІТІ:Безпека) на 2016-2018 роки</t>
  </si>
  <si>
    <t>Передача коштів із загального фонду до бюджету розвитку ( спеціального фонду)</t>
  </si>
  <si>
    <t>IІ.Охорона здоров"я</t>
  </si>
  <si>
    <t>ІII.Соціальний захист</t>
  </si>
  <si>
    <t>IV.Культура</t>
  </si>
  <si>
    <t>V. Спорт</t>
  </si>
  <si>
    <t>VІ.Комунальне господарство</t>
  </si>
  <si>
    <t>Реконструкція системи теплопостачання житлового масиву "Леваневського" в м.Біла Церква від Білоцерківської ТЕЦ ( ТЕО)</t>
  </si>
  <si>
    <t>Капітальний ремонт спортивного майданчика ЗОШ № 1  ( в т.ч. ПКД)</t>
  </si>
  <si>
    <t>Реконструкція нежитлових приміщень по вул.Сквирське шосе 256 під розміщення амбулаторії загальної практики сімейної медицини иіського центру первинної медико-санітарної допомоги  № 1      ( в т.ч. ПКД)</t>
  </si>
  <si>
    <t>Будівництво амбулаторії загальної практики сімейної медицини КЗ БМР  міського центру первинної медико-санітарної допомоги  № 2  по вул.Томилівська 50/2  (в_т.ч._ПКД)</t>
  </si>
  <si>
    <t>Реконструкція системи резервного електроживлення КЗ БМР "Білоцерківська міська лікарня № 1" по вул.Я.Мудрого 49 ( в т.ч. ПКД)</t>
  </si>
  <si>
    <t>4712010</t>
  </si>
  <si>
    <t>2010</t>
  </si>
  <si>
    <t>0731</t>
  </si>
  <si>
    <t>Капітальний ремонт приміщень міського центру первинної медико-санітарної допомоги № 1 по вул.Гайок 4а ( в т.ч. ПКД)</t>
  </si>
  <si>
    <t>Будівництво полігону ТПВ ( в т.ч. ПКД)</t>
  </si>
  <si>
    <t xml:space="preserve"> - вул.Ш.Алейхема 94</t>
  </si>
  <si>
    <t>Будівництво дороги по вул.Піщана третя ( в т.ч. ПВР)</t>
  </si>
  <si>
    <t xml:space="preserve"> - вул.Раскової 60,61,61а</t>
  </si>
  <si>
    <t xml:space="preserve"> - вул.Некрасова</t>
  </si>
  <si>
    <t xml:space="preserve"> - вул.Осипенко</t>
  </si>
  <si>
    <t xml:space="preserve"> - перехрестя б-р Олександрійський та вул.В.Стуса</t>
  </si>
  <si>
    <t xml:space="preserve"> - від буд.по вул.Турчанінова 12 до буд. вул.Січневий прорив 35</t>
  </si>
  <si>
    <t xml:space="preserve"> - пров.Селянський</t>
  </si>
  <si>
    <t xml:space="preserve"> - б-р Олександрійський ( в районі парку ім.Т.Г.Шевченка)</t>
  </si>
  <si>
    <t xml:space="preserve"> - б-р Олександрійський ( в районі буд.№ 108)</t>
  </si>
  <si>
    <t xml:space="preserve"> - б-р Олександрійський ( в районі буд.№ 125)</t>
  </si>
  <si>
    <t xml:space="preserve"> - б-р Олександрійський ( в районі буд.№ 44/2)</t>
  </si>
  <si>
    <t xml:space="preserve"> - б-р Олександрійський ( в районі ринку "Вокзальний")</t>
  </si>
  <si>
    <t xml:space="preserve"> - б-р Олександрійський ( в районі буд.№ 20)</t>
  </si>
  <si>
    <t xml:space="preserve"> - б-р Олександрійський ( в районі буд.№ 12)</t>
  </si>
  <si>
    <t>Капітальний ремонт КЗ БМР ДЮСШ ( в т.ч. ПКД)</t>
  </si>
  <si>
    <t>Реконструкція спортивного майданчика ЗОШ № 5 по вул.Крижанівського 7 ( в т.ч. ПКД)</t>
  </si>
  <si>
    <t>Реконструкція спортивного майданчика ЗОШ № 3 по вул.Павліченко 22 ( в т.ч. ПКД)</t>
  </si>
  <si>
    <t>Реконструкція спортивного майданчика ЗОШ № 6 по вул.В.Чорновола 6 ( в т.ч. ПКД)</t>
  </si>
  <si>
    <t>Капітальний ремонт ДНЗ  ( в т.ч. ПКД)</t>
  </si>
  <si>
    <t>Капітальний ремонт системи опалення ДНЗ  ( в т.ч. ПКД)</t>
  </si>
  <si>
    <t>Капітальний ремонт системи опалення загальноосвітніх навчальних закладів( в т.ч. ПКД)</t>
  </si>
  <si>
    <t>Капітальний ремонт дитячо-юнацьких клубів за місцем проживання  ( в т.ч. ПКД)</t>
  </si>
  <si>
    <t xml:space="preserve"> - вул.Ш.Алейхема 82</t>
  </si>
  <si>
    <t xml:space="preserve"> - вул.Гончара 10 </t>
  </si>
  <si>
    <t>Реконструкція  ділянки мережі водопостачання по вул.Павліченко в м.Біла Церква Київської області ( в т.ч. ПКД)</t>
  </si>
  <si>
    <t>Реконструкція перехрестя вул.І.Кожедуба, вул.Ярмаркова, вул.Куценка (в т.ч. ПКД)</t>
  </si>
  <si>
    <t>Капітальний ремонт вікон КЗ БМР "Білоцерківська  міська лікарня № 2" по вул.Семашко 9 блок "А"   (в т.ч. ПКД)</t>
  </si>
  <si>
    <t>Капітальний ремонт покрівлі та приміщень відділення невідкладної медичної допомоги міського центру первинної медико-санітарної допомоги № 1  по вул.Водопійна 40( в т.ч. ПКД)</t>
  </si>
  <si>
    <t>4713105</t>
  </si>
  <si>
    <t>3105</t>
  </si>
  <si>
    <t>Капітальний ремонт приміщень центру "Шанс" ( в т.ч. ПКД)</t>
  </si>
  <si>
    <t>4713131</t>
  </si>
  <si>
    <t>3131</t>
  </si>
  <si>
    <t>Капітальний ремонт вхідної групи центру соціальних служб для дітей, сім"ї та молоді ( в т.ч. ПКД)</t>
  </si>
  <si>
    <t>Капітальний ремонт системи опалення КЗ БМР ДЮСШ ( в т.ч. ПКД)</t>
  </si>
  <si>
    <t>Реконструкція спортивного майдачику ( спортиво-оздоровчої зони) по вул.Сонячна 2,4 ( в т.ч. ПКД)</t>
  </si>
  <si>
    <t xml:space="preserve"> - вул.Ставищанська 128</t>
  </si>
  <si>
    <t xml:space="preserve"> - б-р Олександрійський 167</t>
  </si>
  <si>
    <t xml:space="preserve"> - б-р Олександрійський 157</t>
  </si>
  <si>
    <t xml:space="preserve"> - б-р Олександрійський 78</t>
  </si>
  <si>
    <t xml:space="preserve"> - вул.Водопійна 9а</t>
  </si>
  <si>
    <t xml:space="preserve"> - вул.Вокзальна 4</t>
  </si>
  <si>
    <t xml:space="preserve"> - вул.Гайок 5</t>
  </si>
  <si>
    <t xml:space="preserve"> - вул.Гайок 130</t>
  </si>
  <si>
    <t xml:space="preserve"> - вул.І.Мазепи 67а</t>
  </si>
  <si>
    <t xml:space="preserve"> - вул.Героїв Чорнобиля 5/2</t>
  </si>
  <si>
    <t xml:space="preserve"> - вул.Мельника 45</t>
  </si>
  <si>
    <t xml:space="preserve"> - вул.Січневого прориву 53</t>
  </si>
  <si>
    <t xml:space="preserve"> - вул.Сквирське шосе 236</t>
  </si>
  <si>
    <t xml:space="preserve"> - вул.Шолом Алейхема 80</t>
  </si>
  <si>
    <t xml:space="preserve"> - вул.Я.Мудрого 28</t>
  </si>
  <si>
    <t xml:space="preserve"> - вул.Шевченко 83</t>
  </si>
  <si>
    <t xml:space="preserve"> - вул.Турчанінова 1</t>
  </si>
  <si>
    <t xml:space="preserve"> - пров.Будівельників 4а</t>
  </si>
  <si>
    <t xml:space="preserve"> - вул.Курсова 33</t>
  </si>
  <si>
    <t xml:space="preserve"> - вул.Курсова 35</t>
  </si>
  <si>
    <t xml:space="preserve"> - вул.Карбишева 65</t>
  </si>
  <si>
    <t xml:space="preserve"> - вул.Таращанська 161 ( п.6-13)</t>
  </si>
  <si>
    <t xml:space="preserve"> - вул.Крижанівського 2а</t>
  </si>
  <si>
    <t>Реконструкція водопроводу по вул.Таращанська у м.Біла Церква Київської області ( в т.ч. ПКД)</t>
  </si>
  <si>
    <t>Будівництво мереж зовнішнього освітлення пішоходної доріжки вздовж р.Рось лівий беріг від вул.В.Стуса до бази відпочинку в районі вул.Надрічна ( в т.ч. ПКД)</t>
  </si>
  <si>
    <t>Реконструкція алеї бул.Княгині Ольги від перехрестя з вул.Некрасова до буд.11 по вул.Княгині Ольги  м.Біла Церква (в т.ч. ПКД)</t>
  </si>
  <si>
    <t>Реконструкція алеї  бул.М.Грушевського (в районі буд.44-буд.46) м.Біла Церква (в т.ч. ПКД)</t>
  </si>
  <si>
    <t>Реконструкція аварійної ділянки мережі водопостачання по вул.Таращанська ( від вул.Тімірязєва до буд.191а по вул.Таращанська) в м.Біла Церква Київської області</t>
  </si>
  <si>
    <t xml:space="preserve"> - вул.Леваневського 47/1</t>
  </si>
  <si>
    <t xml:space="preserve"> - вул.Коновальця</t>
  </si>
  <si>
    <t xml:space="preserve"> - вул.Сквирське шосе</t>
  </si>
  <si>
    <t xml:space="preserve"> - б-р Олександрійський </t>
  </si>
  <si>
    <t xml:space="preserve"> - вул.Леваневського 55,57,59,65</t>
  </si>
  <si>
    <t>Реконструкція кладовища Новокиївське 2 ( в т.ч. ПКД)</t>
  </si>
  <si>
    <t>Капітальний ремонт парку Слави ( в т.ч. ПКД)</t>
  </si>
  <si>
    <t>Внески органів місцевого самоврядування до статутного капіталу КП БМР Білоцерківтепломережа</t>
  </si>
  <si>
    <t>1015031</t>
  </si>
  <si>
    <t>Придбання обладнання для ДЮСШ № 1</t>
  </si>
  <si>
    <t>1412010</t>
  </si>
  <si>
    <t>Придбання обладнання для міської лікарні № 2</t>
  </si>
  <si>
    <t>Капітальний ремонт обладнання  МЦПМСД № 2</t>
  </si>
  <si>
    <t>1417470</t>
  </si>
  <si>
    <t>Внески органів місцевого самоврядування до статутного капіталу КЗ БМР Міська госпрозрахункова поліклініка профоглядів</t>
  </si>
  <si>
    <t>Придбання обладнання та комп"ютерної техніки для шкіл естетичного виховання</t>
  </si>
  <si>
    <t>2417470</t>
  </si>
  <si>
    <t>Внески органів місцевого самоврядування до статутного капіталу КП БМР Будинок урочистих подій</t>
  </si>
  <si>
    <t>0317470</t>
  </si>
  <si>
    <t>2000000</t>
  </si>
  <si>
    <t>Служба у справах дітей</t>
  </si>
  <si>
    <t>Придбання обладнання для центру "Злагода"</t>
  </si>
  <si>
    <t>2013111</t>
  </si>
  <si>
    <t>3111</t>
  </si>
  <si>
    <t>7618370</t>
  </si>
  <si>
    <t>8370</t>
  </si>
  <si>
    <t>Міське фінансове управління ( в частині міжбюджетних трансфертів)</t>
  </si>
  <si>
    <t>Субвенція з місцевого бюджету державному бюджету на виконання програм соціально-економічного розвитку регіонів ( програма підтримки діяльності Білоцерківського відділу поліції ГУНП в Київській області та підпорядкованих територіальних відділень поліції на 2016-2017 роки)</t>
  </si>
  <si>
    <t>Освітня субвенція з державного бюджету місцевим бюджетам ( залишки станом на 01.01.2017 р.)</t>
  </si>
  <si>
    <t>Оснащення загальноосвітніх навчальних закладів засобами навчання, в т.ч. кабінетами фізики, хімії, біології, навчальними комп"ютерними комплексами з мультимедійними засобами навчання</t>
  </si>
  <si>
    <t>Реконструкція системи газопостачання харчоблоку ДНЗ № 22"Ластівка" по вул.Першотравнева 59а у м.Біла Церква Київської області ( вт.ч. ПКД)</t>
  </si>
  <si>
    <t>Реконструкція системи газопостачання харчоблоку ДНЗ № 6"Зіронька" по вул.А.Шептицького 2 у м.Біла Церква Київської області ( вт.ч. ПКД)</t>
  </si>
  <si>
    <t>Реконструкція системи газопостачання БНВО "Ліцей- МАН" по вул.Павліченко 30 у м.Біла Церква Київської області ( ПКД)</t>
  </si>
  <si>
    <t>Реконструкція  КЗ БМР ДЮСШ відділу у справах фізичної культури та спорту ( в т.ч. ПКД)</t>
  </si>
  <si>
    <t>Капітальний ремонт КЗ БМР ДЮСШ управління освіти і науки ( в т.ч. ПКД)</t>
  </si>
  <si>
    <t xml:space="preserve"> - вул.Тімірязєва 2</t>
  </si>
  <si>
    <t xml:space="preserve"> - вул.Мітрофанова</t>
  </si>
  <si>
    <t xml:space="preserve"> - вул.Східна</t>
  </si>
  <si>
    <t xml:space="preserve"> - вул.Томилівська</t>
  </si>
  <si>
    <t xml:space="preserve"> - вул.Вернадського</t>
  </si>
  <si>
    <t xml:space="preserve">           від     04 .05.2017. №         -     -VII)           </t>
  </si>
  <si>
    <t>0317310</t>
  </si>
  <si>
    <t>7310</t>
  </si>
  <si>
    <t>0421</t>
  </si>
  <si>
    <t>Проведення заходів із землеустрою ( Програма  розвитку земельних відносин у м.Біла Церква на 2017-2020 роки)</t>
  </si>
  <si>
    <t xml:space="preserve">Секретар міської ради </t>
  </si>
  <si>
    <t xml:space="preserve">Б.М. Смуток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</si>
</sst>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1"/>
      <color indexed="8"/>
      <name val="Times New Roman"/>
      <family val="2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8"/>
      <color indexed="8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7" xfId="0" applyFont="1" applyFill="1" applyBorder="1" applyAlignment="1">
      <alignment horizontal="center"/>
    </xf>
    <xf numFmtId="49" fontId="26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55" borderId="16" xfId="0" applyFont="1" applyFill="1" applyBorder="1" applyAlignment="1">
      <alignment horizontal="center" wrapText="1"/>
    </xf>
    <xf numFmtId="184" fontId="32" fillId="0" borderId="16" xfId="95" applyNumberFormat="1" applyFont="1" applyBorder="1" applyAlignment="1">
      <alignment horizontal="center" vertical="top"/>
      <protection/>
    </xf>
    <xf numFmtId="3" fontId="34" fillId="0" borderId="16" xfId="95" applyNumberFormat="1" applyFont="1" applyBorder="1">
      <alignment vertical="top"/>
      <protection/>
    </xf>
    <xf numFmtId="3" fontId="35" fillId="0" borderId="16" xfId="0" applyNumberFormat="1" applyFont="1" applyBorder="1" applyAlignment="1">
      <alignment vertical="justify"/>
    </xf>
    <xf numFmtId="3" fontId="35" fillId="0" borderId="16" xfId="95" applyNumberFormat="1" applyFont="1" applyBorder="1">
      <alignment vertical="top"/>
      <protection/>
    </xf>
    <xf numFmtId="0" fontId="36" fillId="0" borderId="16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 wrapText="1"/>
    </xf>
    <xf numFmtId="184" fontId="35" fillId="0" borderId="18" xfId="95" applyNumberFormat="1" applyFont="1" applyBorder="1" applyAlignment="1">
      <alignment horizontal="center" vertical="top"/>
      <protection/>
    </xf>
    <xf numFmtId="3" fontId="37" fillId="0" borderId="16" xfId="95" applyNumberFormat="1" applyFont="1" applyBorder="1">
      <alignment vertical="top"/>
      <protection/>
    </xf>
    <xf numFmtId="0" fontId="36" fillId="0" borderId="16" xfId="0" applyFont="1" applyFill="1" applyBorder="1" applyAlignment="1">
      <alignment horizontal="left" vertical="center" wrapText="1"/>
    </xf>
    <xf numFmtId="3" fontId="37" fillId="0" borderId="16" xfId="95" applyNumberFormat="1" applyFont="1" applyFill="1" applyBorder="1">
      <alignment vertical="top"/>
      <protection/>
    </xf>
    <xf numFmtId="3" fontId="35" fillId="0" borderId="16" xfId="95" applyNumberFormat="1" applyFont="1" applyFill="1" applyBorder="1">
      <alignment vertical="top"/>
      <protection/>
    </xf>
    <xf numFmtId="3" fontId="38" fillId="0" borderId="16" xfId="95" applyNumberFormat="1" applyFont="1" applyFill="1" applyBorder="1">
      <alignment vertical="top"/>
      <protection/>
    </xf>
    <xf numFmtId="0" fontId="27" fillId="0" borderId="16" xfId="0" applyFont="1" applyFill="1" applyBorder="1" applyAlignment="1">
      <alignment horizontal="center" vertical="center" wrapText="1"/>
    </xf>
    <xf numFmtId="184" fontId="35" fillId="0" borderId="16" xfId="95" applyNumberFormat="1" applyFont="1" applyBorder="1" applyAlignment="1">
      <alignment horizontal="center" vertical="top"/>
      <protection/>
    </xf>
    <xf numFmtId="3" fontId="39" fillId="0" borderId="19" xfId="95" applyNumberFormat="1" applyFont="1" applyBorder="1">
      <alignment vertical="top"/>
      <protection/>
    </xf>
    <xf numFmtId="49" fontId="40" fillId="0" borderId="16" xfId="0" applyNumberFormat="1" applyFont="1" applyBorder="1" applyAlignment="1">
      <alignment horizontal="center" vertical="center" wrapText="1"/>
    </xf>
    <xf numFmtId="0" fontId="36" fillId="0" borderId="16" xfId="107" applyFont="1" applyFill="1" applyBorder="1" applyAlignment="1">
      <alignment horizontal="left" vertical="center" wrapText="1"/>
      <protection/>
    </xf>
    <xf numFmtId="3" fontId="39" fillId="0" borderId="16" xfId="95" applyNumberFormat="1" applyFont="1" applyBorder="1">
      <alignment vertical="top"/>
      <protection/>
    </xf>
    <xf numFmtId="0" fontId="38" fillId="0" borderId="16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3" fontId="39" fillId="0" borderId="16" xfId="95" applyNumberFormat="1" applyFont="1" applyFill="1" applyBorder="1">
      <alignment vertical="top"/>
      <protection/>
    </xf>
    <xf numFmtId="3" fontId="34" fillId="0" borderId="16" xfId="95" applyNumberFormat="1" applyFont="1" applyFill="1" applyBorder="1">
      <alignment vertical="top"/>
      <protection/>
    </xf>
    <xf numFmtId="0" fontId="36" fillId="0" borderId="16" xfId="0" applyFont="1" applyFill="1" applyBorder="1" applyAlignment="1">
      <alignment wrapText="1"/>
    </xf>
    <xf numFmtId="0" fontId="36" fillId="55" borderId="16" xfId="0" applyFont="1" applyFill="1" applyBorder="1" applyAlignment="1">
      <alignment horizontal="left" wrapText="1"/>
    </xf>
    <xf numFmtId="0" fontId="42" fillId="0" borderId="16" xfId="0" applyFont="1" applyBorder="1" applyAlignment="1">
      <alignment horizontal="justify" vertical="center" wrapText="1"/>
    </xf>
    <xf numFmtId="184" fontId="39" fillId="0" borderId="16" xfId="0" applyNumberFormat="1" applyFont="1" applyBorder="1" applyAlignment="1">
      <alignment vertical="justify"/>
    </xf>
    <xf numFmtId="3" fontId="39" fillId="0" borderId="16" xfId="0" applyNumberFormat="1" applyFont="1" applyBorder="1" applyAlignment="1">
      <alignment vertical="justify"/>
    </xf>
    <xf numFmtId="3" fontId="34" fillId="0" borderId="16" xfId="0" applyNumberFormat="1" applyFont="1" applyBorder="1" applyAlignment="1">
      <alignment vertical="justify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4" fontId="29" fillId="0" borderId="0" xfId="95" applyNumberFormat="1" applyFont="1" applyBorder="1">
      <alignment vertical="top"/>
      <protection/>
    </xf>
    <xf numFmtId="0" fontId="40" fillId="0" borderId="0" xfId="0" applyFont="1" applyFill="1" applyBorder="1" applyAlignment="1">
      <alignment horizontal="left" vertical="center" wrapText="1"/>
    </xf>
    <xf numFmtId="184" fontId="34" fillId="0" borderId="0" xfId="95" applyNumberFormat="1" applyFont="1" applyBorder="1">
      <alignment vertical="top"/>
      <protection/>
    </xf>
    <xf numFmtId="4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4" fontId="42" fillId="0" borderId="0" xfId="0" applyNumberFormat="1" applyFont="1" applyFill="1" applyBorder="1" applyAlignment="1">
      <alignment/>
    </xf>
    <xf numFmtId="0" fontId="4" fillId="55" borderId="0" xfId="0" applyFont="1" applyFill="1" applyBorder="1" applyAlignment="1">
      <alignment horizontal="center" vertical="center" wrapText="1"/>
    </xf>
    <xf numFmtId="0" fontId="42" fillId="55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wrapText="1"/>
    </xf>
    <xf numFmtId="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 horizontal="left" vertical="justify"/>
    </xf>
    <xf numFmtId="0" fontId="40" fillId="55" borderId="0" xfId="0" applyFont="1" applyFill="1" applyBorder="1" applyAlignment="1">
      <alignment wrapText="1"/>
    </xf>
    <xf numFmtId="49" fontId="40" fillId="55" borderId="0" xfId="0" applyNumberFormat="1" applyFont="1" applyFill="1" applyBorder="1" applyAlignment="1">
      <alignment horizontal="left" wrapText="1"/>
    </xf>
    <xf numFmtId="0" fontId="42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center" vertical="justify"/>
    </xf>
    <xf numFmtId="0" fontId="42" fillId="0" borderId="0" xfId="0" applyFont="1" applyBorder="1" applyAlignment="1">
      <alignment horizontal="center" vertical="justify"/>
    </xf>
    <xf numFmtId="4" fontId="42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 vertical="justify"/>
    </xf>
    <xf numFmtId="0" fontId="27" fillId="0" borderId="0" xfId="0" applyFont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84" fontId="34" fillId="0" borderId="16" xfId="95" applyNumberFormat="1" applyFont="1" applyBorder="1" applyAlignment="1">
      <alignment horizontal="center" vertical="top"/>
      <protection/>
    </xf>
    <xf numFmtId="184" fontId="38" fillId="0" borderId="16" xfId="95" applyNumberFormat="1" applyFont="1" applyBorder="1" applyAlignment="1">
      <alignment horizontal="left" vertical="top" wrapText="1"/>
      <protection/>
    </xf>
    <xf numFmtId="0" fontId="42" fillId="0" borderId="16" xfId="0" applyFont="1" applyBorder="1" applyAlignment="1">
      <alignment horizontal="center" vertical="center" wrapText="1"/>
    </xf>
    <xf numFmtId="3" fontId="45" fillId="0" borderId="16" xfId="95" applyNumberFormat="1" applyFont="1" applyBorder="1">
      <alignment vertical="top"/>
      <protection/>
    </xf>
    <xf numFmtId="3" fontId="39" fillId="0" borderId="19" xfId="95" applyNumberFormat="1" applyFont="1" applyFill="1" applyBorder="1">
      <alignment vertical="top"/>
      <protection/>
    </xf>
    <xf numFmtId="49" fontId="40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36" fillId="0" borderId="16" xfId="0" applyNumberFormat="1" applyFont="1" applyFill="1" applyBorder="1" applyAlignment="1" applyProtection="1">
      <alignment vertical="center" wrapText="1"/>
      <protection/>
    </xf>
    <xf numFmtId="0" fontId="42" fillId="55" borderId="16" xfId="0" applyFont="1" applyFill="1" applyBorder="1" applyAlignment="1">
      <alignment horizontal="center" wrapText="1"/>
    </xf>
    <xf numFmtId="184" fontId="34" fillId="0" borderId="16" xfId="95" applyNumberFormat="1" applyFont="1" applyBorder="1">
      <alignment vertical="top"/>
      <protection/>
    </xf>
    <xf numFmtId="0" fontId="40" fillId="0" borderId="16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wrapText="1"/>
    </xf>
    <xf numFmtId="0" fontId="40" fillId="0" borderId="16" xfId="0" applyFont="1" applyFill="1" applyBorder="1" applyAlignment="1">
      <alignment horizontal="center" vertical="center" wrapText="1"/>
    </xf>
    <xf numFmtId="0" fontId="42" fillId="55" borderId="16" xfId="0" applyFont="1" applyFill="1" applyBorder="1" applyAlignment="1">
      <alignment horizontal="center"/>
    </xf>
    <xf numFmtId="184" fontId="38" fillId="0" borderId="16" xfId="95" applyNumberFormat="1" applyFont="1" applyBorder="1" applyAlignment="1">
      <alignment vertical="top" wrapText="1"/>
      <protection/>
    </xf>
    <xf numFmtId="49" fontId="42" fillId="0" borderId="16" xfId="0" applyNumberFormat="1" applyFont="1" applyBorder="1" applyAlignment="1">
      <alignment horizontal="center" vertical="center" wrapText="1"/>
    </xf>
    <xf numFmtId="0" fontId="42" fillId="55" borderId="16" xfId="0" applyFont="1" applyFill="1" applyBorder="1" applyAlignment="1">
      <alignment horizontal="center" vertical="center" wrapText="1"/>
    </xf>
    <xf numFmtId="3" fontId="39" fillId="0" borderId="16" xfId="95" applyNumberFormat="1" applyFont="1" applyBorder="1" applyAlignment="1">
      <alignment vertical="center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2" fillId="0" borderId="20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19" xfId="0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 wrapText="1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 3 2" xfId="106"/>
    <cellStyle name="Обычный 3 3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zoomScalePageLayoutView="0" workbookViewId="0" topLeftCell="C220">
      <selection activeCell="E239" sqref="E239:J240"/>
    </sheetView>
  </sheetViews>
  <sheetFormatPr defaultColWidth="9.16015625" defaultRowHeight="12.75"/>
  <cols>
    <col min="1" max="1" width="2.16015625" style="1" hidden="1" customWidth="1"/>
    <col min="2" max="2" width="1.66796875" style="7" hidden="1" customWidth="1"/>
    <col min="3" max="3" width="18.66015625" style="7" customWidth="1"/>
    <col min="4" max="4" width="21" style="7" customWidth="1"/>
    <col min="5" max="5" width="15" style="7" customWidth="1"/>
    <col min="6" max="6" width="26.66015625" style="7" customWidth="1"/>
    <col min="7" max="7" width="88.16015625" style="1" customWidth="1"/>
    <col min="8" max="8" width="17.83203125" style="1" customWidth="1"/>
    <col min="9" max="9" width="9.83203125" style="1" customWidth="1"/>
    <col min="10" max="10" width="11" style="1" customWidth="1"/>
    <col min="11" max="11" width="22.5" style="1" customWidth="1"/>
    <col min="12" max="16384" width="9.16015625" style="13" customWidth="1"/>
  </cols>
  <sheetData>
    <row r="1" spans="1:11" s="3" customFormat="1" ht="10.5" customHeight="1">
      <c r="A1" s="2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4:11" ht="50.25" customHeight="1">
      <c r="D2" s="98"/>
      <c r="H2" s="99" t="s">
        <v>48</v>
      </c>
      <c r="I2" s="99"/>
      <c r="J2" s="99"/>
      <c r="K2" s="99"/>
    </row>
    <row r="3" spans="4:11" ht="15" customHeight="1">
      <c r="D3" s="98"/>
      <c r="H3" s="100" t="s">
        <v>52</v>
      </c>
      <c r="I3" s="101"/>
      <c r="J3" s="101"/>
      <c r="K3" s="101"/>
    </row>
    <row r="4" spans="4:11" ht="15" customHeight="1">
      <c r="D4" s="98"/>
      <c r="H4" s="99" t="s">
        <v>327</v>
      </c>
      <c r="I4" s="102"/>
      <c r="J4" s="102"/>
      <c r="K4" s="102"/>
    </row>
    <row r="5" spans="4:11" ht="11.25" customHeight="1">
      <c r="D5" s="98"/>
      <c r="H5" s="12"/>
      <c r="I5" s="12"/>
      <c r="J5" s="12"/>
      <c r="K5" s="12"/>
    </row>
    <row r="6" spans="4:11" ht="14.25" customHeight="1">
      <c r="D6" s="98"/>
      <c r="H6" s="12"/>
      <c r="I6" s="12"/>
      <c r="J6" s="12"/>
      <c r="K6" s="12"/>
    </row>
    <row r="7" spans="2:11" ht="45" customHeight="1">
      <c r="B7" s="103" t="s">
        <v>26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2:11" ht="12" customHeight="1">
      <c r="B8" s="73"/>
      <c r="C8" s="8"/>
      <c r="D8" s="8"/>
      <c r="E8" s="8"/>
      <c r="F8" s="84"/>
      <c r="G8" s="14"/>
      <c r="H8" s="14"/>
      <c r="I8" s="10"/>
      <c r="J8" s="14"/>
      <c r="K8" s="5" t="s">
        <v>6</v>
      </c>
    </row>
    <row r="9" spans="1:11" ht="133.5" customHeight="1">
      <c r="A9" s="15"/>
      <c r="B9" s="74"/>
      <c r="C9" s="4" t="s">
        <v>34</v>
      </c>
      <c r="D9" s="11" t="s">
        <v>49</v>
      </c>
      <c r="E9" s="4" t="s">
        <v>38</v>
      </c>
      <c r="F9" s="4" t="s">
        <v>50</v>
      </c>
      <c r="G9" s="6" t="s">
        <v>5</v>
      </c>
      <c r="H9" s="6" t="s">
        <v>1</v>
      </c>
      <c r="I9" s="16" t="s">
        <v>2</v>
      </c>
      <c r="J9" s="17" t="s">
        <v>3</v>
      </c>
      <c r="K9" s="6" t="s">
        <v>4</v>
      </c>
    </row>
    <row r="10" spans="2:11" ht="55.5" customHeight="1">
      <c r="B10" s="48"/>
      <c r="C10" s="18" t="s">
        <v>45</v>
      </c>
      <c r="D10" s="19"/>
      <c r="E10" s="82"/>
      <c r="F10" s="19" t="s">
        <v>7</v>
      </c>
      <c r="G10" s="20"/>
      <c r="H10" s="21"/>
      <c r="I10" s="21"/>
      <c r="J10" s="21"/>
      <c r="K10" s="22">
        <f>SUM(K11,K35,K45,K50,K54,K62)</f>
        <v>52514726</v>
      </c>
    </row>
    <row r="11" spans="2:11" ht="22.5">
      <c r="B11" s="48"/>
      <c r="C11" s="35"/>
      <c r="D11" s="81"/>
      <c r="E11" s="25"/>
      <c r="F11" s="25"/>
      <c r="G11" s="26" t="s">
        <v>33</v>
      </c>
      <c r="H11" s="29"/>
      <c r="I11" s="79"/>
      <c r="J11" s="23"/>
      <c r="K11" s="23">
        <f>SUM(K12:K34)</f>
        <v>15284000</v>
      </c>
    </row>
    <row r="12" spans="2:11" ht="46.5" customHeight="1">
      <c r="B12" s="48"/>
      <c r="C12" s="35" t="s">
        <v>35</v>
      </c>
      <c r="D12" s="35" t="s">
        <v>42</v>
      </c>
      <c r="E12" s="35" t="s">
        <v>39</v>
      </c>
      <c r="F12" s="35"/>
      <c r="G12" s="28" t="s">
        <v>20</v>
      </c>
      <c r="H12" s="27">
        <v>14185875</v>
      </c>
      <c r="I12" s="79"/>
      <c r="J12" s="23"/>
      <c r="K12" s="31">
        <f>50000+50000</f>
        <v>100000</v>
      </c>
    </row>
    <row r="13" spans="2:11" ht="43.5" customHeight="1">
      <c r="B13" s="48"/>
      <c r="C13" s="35" t="s">
        <v>35</v>
      </c>
      <c r="D13" s="35" t="s">
        <v>42</v>
      </c>
      <c r="E13" s="35" t="s">
        <v>39</v>
      </c>
      <c r="F13" s="35"/>
      <c r="G13" s="28" t="s">
        <v>23</v>
      </c>
      <c r="H13" s="27">
        <v>50000000</v>
      </c>
      <c r="I13" s="79"/>
      <c r="J13" s="23"/>
      <c r="K13" s="31">
        <v>100000</v>
      </c>
    </row>
    <row r="14" spans="2:11" ht="69.75" customHeight="1">
      <c r="B14" s="48"/>
      <c r="C14" s="35" t="s">
        <v>35</v>
      </c>
      <c r="D14" s="35" t="s">
        <v>42</v>
      </c>
      <c r="E14" s="35" t="s">
        <v>39</v>
      </c>
      <c r="F14" s="35"/>
      <c r="G14" s="28" t="s">
        <v>15</v>
      </c>
      <c r="H14" s="27"/>
      <c r="I14" s="23"/>
      <c r="J14" s="23"/>
      <c r="K14" s="31">
        <f>30000+370000</f>
        <v>400000</v>
      </c>
    </row>
    <row r="15" spans="2:11" ht="69.75">
      <c r="B15" s="48"/>
      <c r="C15" s="35" t="s">
        <v>35</v>
      </c>
      <c r="D15" s="35" t="s">
        <v>42</v>
      </c>
      <c r="E15" s="35" t="s">
        <v>39</v>
      </c>
      <c r="F15" s="35"/>
      <c r="G15" s="28" t="s">
        <v>25</v>
      </c>
      <c r="H15" s="27"/>
      <c r="I15" s="23"/>
      <c r="J15" s="23"/>
      <c r="K15" s="31">
        <f>100000+60000</f>
        <v>160000</v>
      </c>
    </row>
    <row r="16" spans="2:11" ht="46.5">
      <c r="B16" s="48"/>
      <c r="C16" s="35" t="s">
        <v>35</v>
      </c>
      <c r="D16" s="35" t="s">
        <v>42</v>
      </c>
      <c r="E16" s="35" t="s">
        <v>39</v>
      </c>
      <c r="F16" s="35"/>
      <c r="G16" s="28" t="s">
        <v>21</v>
      </c>
      <c r="H16" s="27"/>
      <c r="I16" s="23"/>
      <c r="J16" s="23"/>
      <c r="K16" s="31">
        <f>10000+1290000</f>
        <v>1300000</v>
      </c>
    </row>
    <row r="17" spans="2:11" ht="46.5">
      <c r="B17" s="48"/>
      <c r="C17" s="35" t="s">
        <v>35</v>
      </c>
      <c r="D17" s="35" t="s">
        <v>42</v>
      </c>
      <c r="E17" s="35" t="s">
        <v>39</v>
      </c>
      <c r="F17" s="35"/>
      <c r="G17" s="28" t="s">
        <v>16</v>
      </c>
      <c r="H17" s="27"/>
      <c r="I17" s="23"/>
      <c r="J17" s="23"/>
      <c r="K17" s="31">
        <f>10000+435000</f>
        <v>445000</v>
      </c>
    </row>
    <row r="18" spans="2:11" ht="46.5">
      <c r="B18" s="48"/>
      <c r="C18" s="35" t="s">
        <v>35</v>
      </c>
      <c r="D18" s="35" t="s">
        <v>42</v>
      </c>
      <c r="E18" s="35" t="s">
        <v>39</v>
      </c>
      <c r="F18" s="35"/>
      <c r="G18" s="28" t="s">
        <v>17</v>
      </c>
      <c r="H18" s="27"/>
      <c r="I18" s="23"/>
      <c r="J18" s="23"/>
      <c r="K18" s="31">
        <f>10000+1290000+198000</f>
        <v>1498000</v>
      </c>
    </row>
    <row r="19" spans="2:11" ht="46.5">
      <c r="B19" s="48"/>
      <c r="C19" s="35" t="s">
        <v>35</v>
      </c>
      <c r="D19" s="35" t="s">
        <v>42</v>
      </c>
      <c r="E19" s="35" t="s">
        <v>39</v>
      </c>
      <c r="F19" s="35"/>
      <c r="G19" s="28" t="s">
        <v>18</v>
      </c>
      <c r="H19" s="27"/>
      <c r="I19" s="23"/>
      <c r="J19" s="23"/>
      <c r="K19" s="31">
        <f>10000+1290000+198000</f>
        <v>1498000</v>
      </c>
    </row>
    <row r="20" spans="2:11" ht="46.5">
      <c r="B20" s="48"/>
      <c r="C20" s="35" t="s">
        <v>35</v>
      </c>
      <c r="D20" s="35" t="s">
        <v>42</v>
      </c>
      <c r="E20" s="35" t="s">
        <v>39</v>
      </c>
      <c r="F20" s="35"/>
      <c r="G20" s="28" t="s">
        <v>27</v>
      </c>
      <c r="H20" s="27"/>
      <c r="I20" s="23"/>
      <c r="J20" s="23"/>
      <c r="K20" s="31">
        <f>10000+1338000+150000</f>
        <v>1498000</v>
      </c>
    </row>
    <row r="21" spans="2:11" ht="46.5">
      <c r="B21" s="48"/>
      <c r="C21" s="35" t="s">
        <v>35</v>
      </c>
      <c r="D21" s="35" t="s">
        <v>42</v>
      </c>
      <c r="E21" s="35" t="s">
        <v>39</v>
      </c>
      <c r="F21" s="35"/>
      <c r="G21" s="28" t="s">
        <v>19</v>
      </c>
      <c r="H21" s="27"/>
      <c r="I21" s="23"/>
      <c r="J21" s="23"/>
      <c r="K21" s="31">
        <f>10000+40000</f>
        <v>50000</v>
      </c>
    </row>
    <row r="22" spans="2:11" ht="93">
      <c r="B22" s="48"/>
      <c r="C22" s="35" t="s">
        <v>35</v>
      </c>
      <c r="D22" s="35" t="s">
        <v>42</v>
      </c>
      <c r="E22" s="35" t="s">
        <v>39</v>
      </c>
      <c r="F22" s="35"/>
      <c r="G22" s="28" t="s">
        <v>317</v>
      </c>
      <c r="H22" s="27"/>
      <c r="I22" s="23"/>
      <c r="J22" s="23"/>
      <c r="K22" s="31">
        <v>43750</v>
      </c>
    </row>
    <row r="23" spans="2:11" ht="93">
      <c r="B23" s="48"/>
      <c r="C23" s="35" t="s">
        <v>35</v>
      </c>
      <c r="D23" s="35" t="s">
        <v>42</v>
      </c>
      <c r="E23" s="35" t="s">
        <v>39</v>
      </c>
      <c r="F23" s="35"/>
      <c r="G23" s="28" t="s">
        <v>318</v>
      </c>
      <c r="H23" s="27"/>
      <c r="I23" s="23"/>
      <c r="J23" s="23"/>
      <c r="K23" s="31">
        <v>43750</v>
      </c>
    </row>
    <row r="24" spans="2:11" ht="46.5">
      <c r="B24" s="48"/>
      <c r="C24" s="35" t="s">
        <v>35</v>
      </c>
      <c r="D24" s="35" t="s">
        <v>42</v>
      </c>
      <c r="E24" s="35" t="s">
        <v>39</v>
      </c>
      <c r="F24" s="35"/>
      <c r="G24" s="28" t="s">
        <v>238</v>
      </c>
      <c r="H24" s="27"/>
      <c r="I24" s="23"/>
      <c r="J24" s="23"/>
      <c r="K24" s="31">
        <v>380000</v>
      </c>
    </row>
    <row r="25" spans="2:11" ht="46.5">
      <c r="B25" s="48"/>
      <c r="C25" s="35" t="s">
        <v>35</v>
      </c>
      <c r="D25" s="35" t="s">
        <v>42</v>
      </c>
      <c r="E25" s="35" t="s">
        <v>39</v>
      </c>
      <c r="F25" s="35"/>
      <c r="G25" s="28" t="s">
        <v>239</v>
      </c>
      <c r="H25" s="27"/>
      <c r="I25" s="23"/>
      <c r="J25" s="23"/>
      <c r="K25" s="31">
        <v>40000</v>
      </c>
    </row>
    <row r="26" spans="2:11" ht="46.5">
      <c r="B26" s="48"/>
      <c r="C26" s="35" t="s">
        <v>35</v>
      </c>
      <c r="D26" s="35" t="s">
        <v>42</v>
      </c>
      <c r="E26" s="35" t="s">
        <v>39</v>
      </c>
      <c r="F26" s="35"/>
      <c r="G26" s="28" t="s">
        <v>240</v>
      </c>
      <c r="H26" s="27"/>
      <c r="I26" s="23"/>
      <c r="J26" s="23"/>
      <c r="K26" s="31">
        <v>380000</v>
      </c>
    </row>
    <row r="27" spans="2:11" ht="69.75">
      <c r="B27" s="48"/>
      <c r="C27" s="35" t="s">
        <v>35</v>
      </c>
      <c r="D27" s="35" t="s">
        <v>42</v>
      </c>
      <c r="E27" s="35" t="s">
        <v>39</v>
      </c>
      <c r="F27" s="35"/>
      <c r="G27" s="28" t="s">
        <v>319</v>
      </c>
      <c r="H27" s="27"/>
      <c r="I27" s="23"/>
      <c r="J27" s="23"/>
      <c r="K27" s="31">
        <v>12500</v>
      </c>
    </row>
    <row r="28" spans="2:11" ht="23.25">
      <c r="B28" s="48"/>
      <c r="C28" s="35" t="s">
        <v>108</v>
      </c>
      <c r="D28" s="35" t="s">
        <v>109</v>
      </c>
      <c r="E28" s="35" t="s">
        <v>110</v>
      </c>
      <c r="F28" s="35"/>
      <c r="G28" s="28" t="s">
        <v>241</v>
      </c>
      <c r="H28" s="27"/>
      <c r="I28" s="23"/>
      <c r="J28" s="23"/>
      <c r="K28" s="31">
        <f>1859000+390000</f>
        <v>2249000</v>
      </c>
    </row>
    <row r="29" spans="2:11" ht="46.5">
      <c r="B29" s="48"/>
      <c r="C29" s="35" t="s">
        <v>108</v>
      </c>
      <c r="D29" s="35" t="s">
        <v>109</v>
      </c>
      <c r="E29" s="35" t="s">
        <v>110</v>
      </c>
      <c r="F29" s="35"/>
      <c r="G29" s="28" t="s">
        <v>242</v>
      </c>
      <c r="H29" s="27"/>
      <c r="I29" s="23"/>
      <c r="J29" s="23"/>
      <c r="K29" s="31">
        <v>1116000</v>
      </c>
    </row>
    <row r="30" spans="2:11" ht="46.5">
      <c r="B30" s="48"/>
      <c r="C30" s="35" t="s">
        <v>111</v>
      </c>
      <c r="D30" s="35" t="s">
        <v>112</v>
      </c>
      <c r="E30" s="35" t="s">
        <v>113</v>
      </c>
      <c r="F30" s="35"/>
      <c r="G30" s="28" t="s">
        <v>213</v>
      </c>
      <c r="H30" s="27"/>
      <c r="I30" s="23"/>
      <c r="J30" s="23"/>
      <c r="K30" s="31">
        <f>200000-20000</f>
        <v>180000</v>
      </c>
    </row>
    <row r="31" spans="2:11" ht="46.5">
      <c r="B31" s="48"/>
      <c r="C31" s="35" t="s">
        <v>111</v>
      </c>
      <c r="D31" s="35" t="s">
        <v>112</v>
      </c>
      <c r="E31" s="35" t="s">
        <v>113</v>
      </c>
      <c r="F31" s="35"/>
      <c r="G31" s="28" t="s">
        <v>53</v>
      </c>
      <c r="H31" s="27"/>
      <c r="I31" s="23"/>
      <c r="J31" s="23"/>
      <c r="K31" s="31">
        <f>1600000+250000+30000</f>
        <v>1880000</v>
      </c>
    </row>
    <row r="32" spans="2:11" ht="47.25" customHeight="1">
      <c r="B32" s="48"/>
      <c r="C32" s="35" t="s">
        <v>111</v>
      </c>
      <c r="D32" s="35" t="s">
        <v>112</v>
      </c>
      <c r="E32" s="35" t="s">
        <v>113</v>
      </c>
      <c r="F32" s="35"/>
      <c r="G32" s="28" t="s">
        <v>243</v>
      </c>
      <c r="H32" s="27"/>
      <c r="I32" s="23"/>
      <c r="J32" s="23"/>
      <c r="K32" s="31">
        <v>1175000</v>
      </c>
    </row>
    <row r="33" spans="2:11" ht="51" customHeight="1">
      <c r="B33" s="48"/>
      <c r="C33" s="35" t="s">
        <v>114</v>
      </c>
      <c r="D33" s="35" t="s">
        <v>115</v>
      </c>
      <c r="E33" s="35" t="s">
        <v>116</v>
      </c>
      <c r="F33" s="35"/>
      <c r="G33" s="28" t="s">
        <v>54</v>
      </c>
      <c r="H33" s="27"/>
      <c r="I33" s="23"/>
      <c r="J33" s="23"/>
      <c r="K33" s="31">
        <v>500000</v>
      </c>
    </row>
    <row r="34" spans="2:11" ht="68.25" customHeight="1">
      <c r="B34" s="48"/>
      <c r="C34" s="35" t="s">
        <v>117</v>
      </c>
      <c r="D34" s="35" t="s">
        <v>118</v>
      </c>
      <c r="E34" s="35" t="s">
        <v>119</v>
      </c>
      <c r="F34" s="35"/>
      <c r="G34" s="28" t="s">
        <v>99</v>
      </c>
      <c r="H34" s="27"/>
      <c r="I34" s="23"/>
      <c r="J34" s="23"/>
      <c r="K34" s="31">
        <v>235000</v>
      </c>
    </row>
    <row r="35" spans="2:11" ht="27" customHeight="1">
      <c r="B35" s="48"/>
      <c r="C35" s="35"/>
      <c r="D35" s="35"/>
      <c r="E35" s="35"/>
      <c r="F35" s="35"/>
      <c r="G35" s="76" t="s">
        <v>207</v>
      </c>
      <c r="H35" s="21"/>
      <c r="I35" s="21"/>
      <c r="J35" s="21"/>
      <c r="K35" s="41">
        <f>SUM(K36:K44)</f>
        <v>4085000</v>
      </c>
    </row>
    <row r="36" spans="2:11" ht="114" customHeight="1">
      <c r="B36" s="48"/>
      <c r="C36" s="35" t="s">
        <v>35</v>
      </c>
      <c r="D36" s="35" t="s">
        <v>42</v>
      </c>
      <c r="E36" s="35" t="s">
        <v>39</v>
      </c>
      <c r="F36" s="35"/>
      <c r="G36" s="77" t="s">
        <v>214</v>
      </c>
      <c r="H36" s="21"/>
      <c r="I36" s="21"/>
      <c r="J36" s="21"/>
      <c r="K36" s="40">
        <v>100000</v>
      </c>
    </row>
    <row r="37" spans="2:11" ht="89.25" customHeight="1">
      <c r="B37" s="48"/>
      <c r="C37" s="35" t="s">
        <v>35</v>
      </c>
      <c r="D37" s="35" t="s">
        <v>42</v>
      </c>
      <c r="E37" s="35" t="s">
        <v>39</v>
      </c>
      <c r="F37" s="35"/>
      <c r="G37" s="28" t="s">
        <v>215</v>
      </c>
      <c r="H37" s="21"/>
      <c r="I37" s="21"/>
      <c r="J37" s="21"/>
      <c r="K37" s="40">
        <f>60000+1040000</f>
        <v>1100000</v>
      </c>
    </row>
    <row r="38" spans="2:11" ht="69.75" customHeight="1">
      <c r="B38" s="48"/>
      <c r="C38" s="35" t="s">
        <v>35</v>
      </c>
      <c r="D38" s="35" t="s">
        <v>42</v>
      </c>
      <c r="E38" s="35" t="s">
        <v>39</v>
      </c>
      <c r="F38" s="35"/>
      <c r="G38" s="28" t="s">
        <v>29</v>
      </c>
      <c r="H38" s="21"/>
      <c r="I38" s="21"/>
      <c r="J38" s="21"/>
      <c r="K38" s="40">
        <f>75000+500000</f>
        <v>575000</v>
      </c>
    </row>
    <row r="39" spans="2:11" ht="72" customHeight="1">
      <c r="B39" s="48"/>
      <c r="C39" s="35" t="s">
        <v>35</v>
      </c>
      <c r="D39" s="35" t="s">
        <v>42</v>
      </c>
      <c r="E39" s="35" t="s">
        <v>39</v>
      </c>
      <c r="F39" s="35"/>
      <c r="G39" s="28" t="s">
        <v>30</v>
      </c>
      <c r="H39" s="21"/>
      <c r="I39" s="21"/>
      <c r="J39" s="21"/>
      <c r="K39" s="40">
        <f>50000+1140000</f>
        <v>1190000</v>
      </c>
    </row>
    <row r="40" spans="2:11" ht="72" customHeight="1">
      <c r="B40" s="48"/>
      <c r="C40" s="35" t="s">
        <v>35</v>
      </c>
      <c r="D40" s="35" t="s">
        <v>42</v>
      </c>
      <c r="E40" s="35" t="s">
        <v>39</v>
      </c>
      <c r="F40" s="35"/>
      <c r="G40" s="28" t="s">
        <v>216</v>
      </c>
      <c r="H40" s="21"/>
      <c r="I40" s="21"/>
      <c r="J40" s="21"/>
      <c r="K40" s="40">
        <v>260000</v>
      </c>
    </row>
    <row r="41" spans="2:11" ht="50.25" customHeight="1">
      <c r="B41" s="48"/>
      <c r="C41" s="35" t="s">
        <v>35</v>
      </c>
      <c r="D41" s="35" t="s">
        <v>42</v>
      </c>
      <c r="E41" s="35" t="s">
        <v>39</v>
      </c>
      <c r="F41" s="35"/>
      <c r="G41" s="28" t="s">
        <v>31</v>
      </c>
      <c r="H41" s="21"/>
      <c r="I41" s="21"/>
      <c r="J41" s="21"/>
      <c r="K41" s="40">
        <v>60000</v>
      </c>
    </row>
    <row r="42" spans="2:11" ht="69" customHeight="1">
      <c r="B42" s="48"/>
      <c r="C42" s="35" t="s">
        <v>217</v>
      </c>
      <c r="D42" s="35" t="s">
        <v>218</v>
      </c>
      <c r="E42" s="35" t="s">
        <v>219</v>
      </c>
      <c r="F42" s="35"/>
      <c r="G42" s="28" t="s">
        <v>249</v>
      </c>
      <c r="H42" s="21"/>
      <c r="I42" s="21"/>
      <c r="J42" s="21"/>
      <c r="K42" s="40">
        <v>100000</v>
      </c>
    </row>
    <row r="43" spans="2:11" ht="96" customHeight="1">
      <c r="B43" s="48"/>
      <c r="C43" s="35" t="s">
        <v>140</v>
      </c>
      <c r="D43" s="35" t="s">
        <v>141</v>
      </c>
      <c r="E43" s="35" t="s">
        <v>142</v>
      </c>
      <c r="F43" s="35"/>
      <c r="G43" s="28" t="s">
        <v>250</v>
      </c>
      <c r="H43" s="21"/>
      <c r="I43" s="21"/>
      <c r="J43" s="21"/>
      <c r="K43" s="40">
        <v>300000</v>
      </c>
    </row>
    <row r="44" spans="2:11" ht="68.25" customHeight="1">
      <c r="B44" s="48"/>
      <c r="C44" s="35" t="s">
        <v>140</v>
      </c>
      <c r="D44" s="35" t="s">
        <v>141</v>
      </c>
      <c r="E44" s="35" t="s">
        <v>142</v>
      </c>
      <c r="F44" s="35"/>
      <c r="G44" s="28" t="s">
        <v>220</v>
      </c>
      <c r="H44" s="21"/>
      <c r="I44" s="21"/>
      <c r="J44" s="21"/>
      <c r="K44" s="40">
        <v>400000</v>
      </c>
    </row>
    <row r="45" spans="2:11" ht="27" customHeight="1">
      <c r="B45" s="48"/>
      <c r="C45" s="35"/>
      <c r="D45" s="35"/>
      <c r="E45" s="35"/>
      <c r="F45" s="35"/>
      <c r="G45" s="76" t="s">
        <v>208</v>
      </c>
      <c r="H45" s="80"/>
      <c r="I45" s="41"/>
      <c r="J45" s="41"/>
      <c r="K45" s="41">
        <f>SUM(K46:K49)</f>
        <v>850000</v>
      </c>
    </row>
    <row r="46" spans="2:11" ht="45" customHeight="1">
      <c r="B46" s="48"/>
      <c r="C46" s="35" t="s">
        <v>35</v>
      </c>
      <c r="D46" s="35" t="s">
        <v>42</v>
      </c>
      <c r="E46" s="35" t="s">
        <v>39</v>
      </c>
      <c r="F46" s="35"/>
      <c r="G46" s="28" t="s">
        <v>104</v>
      </c>
      <c r="H46" s="80"/>
      <c r="I46" s="41"/>
      <c r="J46" s="41"/>
      <c r="K46" s="40">
        <v>100000</v>
      </c>
    </row>
    <row r="47" spans="2:11" ht="45" customHeight="1">
      <c r="B47" s="48"/>
      <c r="C47" s="35" t="s">
        <v>251</v>
      </c>
      <c r="D47" s="35" t="s">
        <v>252</v>
      </c>
      <c r="E47" s="35" t="s">
        <v>109</v>
      </c>
      <c r="F47" s="35"/>
      <c r="G47" s="28" t="s">
        <v>253</v>
      </c>
      <c r="H47" s="80"/>
      <c r="I47" s="41"/>
      <c r="J47" s="41"/>
      <c r="K47" s="40">
        <v>100000</v>
      </c>
    </row>
    <row r="48" spans="2:11" ht="66.75" customHeight="1">
      <c r="B48" s="48"/>
      <c r="C48" s="35" t="s">
        <v>254</v>
      </c>
      <c r="D48" s="35" t="s">
        <v>255</v>
      </c>
      <c r="E48" s="35" t="s">
        <v>130</v>
      </c>
      <c r="F48" s="35"/>
      <c r="G48" s="28" t="s">
        <v>256</v>
      </c>
      <c r="H48" s="80"/>
      <c r="I48" s="41"/>
      <c r="J48" s="41"/>
      <c r="K48" s="40">
        <v>100000</v>
      </c>
    </row>
    <row r="49" spans="2:11" ht="54" customHeight="1">
      <c r="B49" s="48"/>
      <c r="C49" s="35" t="s">
        <v>128</v>
      </c>
      <c r="D49" s="35" t="s">
        <v>129</v>
      </c>
      <c r="E49" s="35" t="s">
        <v>130</v>
      </c>
      <c r="F49" s="35"/>
      <c r="G49" s="28" t="s">
        <v>244</v>
      </c>
      <c r="H49" s="80"/>
      <c r="I49" s="41"/>
      <c r="J49" s="41"/>
      <c r="K49" s="40">
        <v>550000</v>
      </c>
    </row>
    <row r="50" spans="2:11" ht="27" customHeight="1">
      <c r="B50" s="48"/>
      <c r="C50" s="35"/>
      <c r="D50" s="35"/>
      <c r="E50" s="35"/>
      <c r="F50" s="35"/>
      <c r="G50" s="76" t="s">
        <v>209</v>
      </c>
      <c r="H50" s="80"/>
      <c r="I50" s="41"/>
      <c r="J50" s="41"/>
      <c r="K50" s="41">
        <f>SUM(K51:K53)</f>
        <v>560000</v>
      </c>
    </row>
    <row r="51" spans="2:11" ht="48" customHeight="1">
      <c r="B51" s="48"/>
      <c r="C51" s="35" t="s">
        <v>131</v>
      </c>
      <c r="D51" s="35" t="s">
        <v>132</v>
      </c>
      <c r="E51" s="35" t="s">
        <v>133</v>
      </c>
      <c r="F51" s="35"/>
      <c r="G51" s="28" t="s">
        <v>105</v>
      </c>
      <c r="H51" s="80"/>
      <c r="I51" s="41"/>
      <c r="J51" s="41"/>
      <c r="K51" s="40">
        <v>100000</v>
      </c>
    </row>
    <row r="52" spans="2:11" ht="42" customHeight="1">
      <c r="B52" s="48"/>
      <c r="C52" s="35" t="s">
        <v>134</v>
      </c>
      <c r="D52" s="35" t="s">
        <v>135</v>
      </c>
      <c r="E52" s="35" t="s">
        <v>136</v>
      </c>
      <c r="F52" s="35"/>
      <c r="G52" s="28" t="s">
        <v>106</v>
      </c>
      <c r="H52" s="80"/>
      <c r="I52" s="41"/>
      <c r="J52" s="41"/>
      <c r="K52" s="40">
        <v>230000</v>
      </c>
    </row>
    <row r="53" spans="2:11" ht="27.75" customHeight="1">
      <c r="B53" s="48"/>
      <c r="C53" s="35" t="s">
        <v>137</v>
      </c>
      <c r="D53" s="35" t="s">
        <v>138</v>
      </c>
      <c r="E53" s="35" t="s">
        <v>139</v>
      </c>
      <c r="F53" s="35"/>
      <c r="G53" s="28" t="s">
        <v>107</v>
      </c>
      <c r="H53" s="80"/>
      <c r="I53" s="41"/>
      <c r="J53" s="41"/>
      <c r="K53" s="40">
        <f>160000+70000</f>
        <v>230000</v>
      </c>
    </row>
    <row r="54" spans="2:11" ht="22.5">
      <c r="B54" s="48"/>
      <c r="C54" s="9"/>
      <c r="D54" s="35"/>
      <c r="E54" s="35"/>
      <c r="F54" s="35"/>
      <c r="G54" s="32" t="s">
        <v>210</v>
      </c>
      <c r="H54" s="27"/>
      <c r="I54" s="23"/>
      <c r="J54" s="23"/>
      <c r="K54" s="30">
        <f>SUM(K55:K61)</f>
        <v>4580000</v>
      </c>
    </row>
    <row r="55" spans="2:11" ht="69.75">
      <c r="B55" s="48"/>
      <c r="C55" s="35" t="s">
        <v>35</v>
      </c>
      <c r="D55" s="35" t="s">
        <v>42</v>
      </c>
      <c r="E55" s="35" t="s">
        <v>39</v>
      </c>
      <c r="F55" s="35"/>
      <c r="G55" s="43" t="s">
        <v>28</v>
      </c>
      <c r="H55" s="37"/>
      <c r="I55" s="21"/>
      <c r="J55" s="21"/>
      <c r="K55" s="40">
        <f>70000+930000</f>
        <v>1000000</v>
      </c>
    </row>
    <row r="56" spans="2:11" ht="53.25" customHeight="1">
      <c r="B56" s="48"/>
      <c r="C56" s="35" t="s">
        <v>35</v>
      </c>
      <c r="D56" s="35" t="s">
        <v>42</v>
      </c>
      <c r="E56" s="35" t="s">
        <v>39</v>
      </c>
      <c r="F56" s="35"/>
      <c r="G56" s="43" t="s">
        <v>320</v>
      </c>
      <c r="H56" s="34"/>
      <c r="I56" s="21"/>
      <c r="J56" s="21"/>
      <c r="K56" s="40">
        <v>50000</v>
      </c>
    </row>
    <row r="57" spans="2:11" ht="59.25" customHeight="1">
      <c r="B57" s="48"/>
      <c r="C57" s="35" t="s">
        <v>120</v>
      </c>
      <c r="D57" s="35" t="s">
        <v>121</v>
      </c>
      <c r="E57" s="35" t="s">
        <v>122</v>
      </c>
      <c r="F57" s="35"/>
      <c r="G57" s="28" t="s">
        <v>321</v>
      </c>
      <c r="H57" s="34"/>
      <c r="I57" s="21"/>
      <c r="J57" s="21"/>
      <c r="K57" s="40">
        <v>1050000</v>
      </c>
    </row>
    <row r="58" spans="2:11" ht="36.75" customHeight="1">
      <c r="B58" s="48"/>
      <c r="C58" s="35" t="s">
        <v>120</v>
      </c>
      <c r="D58" s="35" t="s">
        <v>121</v>
      </c>
      <c r="E58" s="35" t="s">
        <v>122</v>
      </c>
      <c r="F58" s="35"/>
      <c r="G58" s="28" t="s">
        <v>237</v>
      </c>
      <c r="H58" s="34"/>
      <c r="I58" s="21"/>
      <c r="J58" s="21"/>
      <c r="K58" s="40">
        <v>650000</v>
      </c>
    </row>
    <row r="59" spans="2:11" ht="59.25" customHeight="1">
      <c r="B59" s="48"/>
      <c r="C59" s="35" t="s">
        <v>120</v>
      </c>
      <c r="D59" s="35" t="s">
        <v>121</v>
      </c>
      <c r="E59" s="35" t="s">
        <v>122</v>
      </c>
      <c r="F59" s="35"/>
      <c r="G59" s="28" t="s">
        <v>257</v>
      </c>
      <c r="H59" s="34"/>
      <c r="I59" s="21"/>
      <c r="J59" s="21"/>
      <c r="K59" s="40">
        <v>250000</v>
      </c>
    </row>
    <row r="60" spans="2:11" ht="59.25" customHeight="1">
      <c r="B60" s="48"/>
      <c r="C60" s="35" t="s">
        <v>35</v>
      </c>
      <c r="D60" s="35" t="s">
        <v>42</v>
      </c>
      <c r="E60" s="35" t="s">
        <v>39</v>
      </c>
      <c r="F60" s="35"/>
      <c r="G60" s="28" t="s">
        <v>258</v>
      </c>
      <c r="H60" s="34"/>
      <c r="I60" s="21"/>
      <c r="J60" s="21"/>
      <c r="K60" s="40">
        <v>50000</v>
      </c>
    </row>
    <row r="61" spans="2:11" ht="45.75" customHeight="1">
      <c r="B61" s="48"/>
      <c r="C61" s="35" t="s">
        <v>123</v>
      </c>
      <c r="D61" s="35" t="s">
        <v>124</v>
      </c>
      <c r="E61" s="35" t="s">
        <v>122</v>
      </c>
      <c r="F61" s="35"/>
      <c r="G61" s="28" t="s">
        <v>55</v>
      </c>
      <c r="H61" s="34"/>
      <c r="I61" s="21"/>
      <c r="J61" s="21"/>
      <c r="K61" s="40">
        <f>1100000+410000+20000</f>
        <v>1530000</v>
      </c>
    </row>
    <row r="62" spans="2:11" ht="22.5">
      <c r="B62" s="48"/>
      <c r="C62" s="9"/>
      <c r="D62" s="35"/>
      <c r="E62" s="35"/>
      <c r="F62" s="35"/>
      <c r="G62" s="33" t="s">
        <v>211</v>
      </c>
      <c r="H62" s="34"/>
      <c r="I62" s="23"/>
      <c r="J62" s="23"/>
      <c r="K62" s="30">
        <f>SUM(K63:K65,K68:K69,K123:K145,K161,K170:K178)</f>
        <v>27155726</v>
      </c>
    </row>
    <row r="63" spans="2:11" ht="29.25" customHeight="1">
      <c r="B63" s="48"/>
      <c r="C63" s="35" t="s">
        <v>35</v>
      </c>
      <c r="D63" s="35" t="s">
        <v>42</v>
      </c>
      <c r="E63" s="35" t="s">
        <v>39</v>
      </c>
      <c r="F63" s="35"/>
      <c r="G63" s="24" t="s">
        <v>221</v>
      </c>
      <c r="H63" s="34"/>
      <c r="I63" s="23"/>
      <c r="J63" s="23"/>
      <c r="K63" s="31">
        <v>2300000</v>
      </c>
    </row>
    <row r="64" spans="2:11" ht="47.25" customHeight="1">
      <c r="B64" s="48"/>
      <c r="C64" s="35" t="s">
        <v>35</v>
      </c>
      <c r="D64" s="35" t="s">
        <v>42</v>
      </c>
      <c r="E64" s="35" t="s">
        <v>39</v>
      </c>
      <c r="F64" s="35"/>
      <c r="G64" s="24" t="s">
        <v>14</v>
      </c>
      <c r="H64" s="34"/>
      <c r="I64" s="23"/>
      <c r="J64" s="23"/>
      <c r="K64" s="31">
        <v>350000</v>
      </c>
    </row>
    <row r="65" spans="2:11" ht="36" customHeight="1">
      <c r="B65" s="48"/>
      <c r="C65" s="35" t="s">
        <v>35</v>
      </c>
      <c r="D65" s="35" t="s">
        <v>42</v>
      </c>
      <c r="E65" s="35" t="s">
        <v>39</v>
      </c>
      <c r="F65" s="35"/>
      <c r="G65" s="38" t="s">
        <v>8</v>
      </c>
      <c r="H65" s="40"/>
      <c r="I65" s="41"/>
      <c r="J65" s="41"/>
      <c r="K65" s="41">
        <f>90000+900000</f>
        <v>990000</v>
      </c>
    </row>
    <row r="66" spans="2:11" ht="43.5" customHeight="1">
      <c r="B66" s="48"/>
      <c r="C66" s="35"/>
      <c r="D66" s="35"/>
      <c r="E66" s="35"/>
      <c r="F66" s="35"/>
      <c r="G66" s="39" t="s">
        <v>24</v>
      </c>
      <c r="H66" s="40"/>
      <c r="I66" s="41"/>
      <c r="J66" s="41"/>
      <c r="K66" s="40">
        <f>45000+400000</f>
        <v>445000</v>
      </c>
    </row>
    <row r="67" spans="2:11" ht="46.5">
      <c r="B67" s="48"/>
      <c r="C67" s="35"/>
      <c r="D67" s="35"/>
      <c r="E67" s="35"/>
      <c r="F67" s="35"/>
      <c r="G67" s="39" t="s">
        <v>32</v>
      </c>
      <c r="H67" s="40"/>
      <c r="I67" s="41"/>
      <c r="J67" s="41"/>
      <c r="K67" s="40">
        <f>45000+500000</f>
        <v>545000</v>
      </c>
    </row>
    <row r="68" spans="2:11" ht="69" customHeight="1">
      <c r="B68" s="48"/>
      <c r="C68" s="35" t="s">
        <v>35</v>
      </c>
      <c r="D68" s="35" t="s">
        <v>42</v>
      </c>
      <c r="E68" s="35" t="s">
        <v>39</v>
      </c>
      <c r="F68" s="35"/>
      <c r="G68" s="36" t="s">
        <v>212</v>
      </c>
      <c r="H68" s="80"/>
      <c r="I68" s="41"/>
      <c r="J68" s="41"/>
      <c r="K68" s="40">
        <f>300000+700000-1000000</f>
        <v>0</v>
      </c>
    </row>
    <row r="69" spans="2:11" ht="72" customHeight="1">
      <c r="B69" s="48"/>
      <c r="C69" s="35" t="s">
        <v>35</v>
      </c>
      <c r="D69" s="35" t="s">
        <v>42</v>
      </c>
      <c r="E69" s="35" t="s">
        <v>39</v>
      </c>
      <c r="F69" s="35"/>
      <c r="G69" s="28" t="s">
        <v>22</v>
      </c>
      <c r="H69" s="80"/>
      <c r="I69" s="41"/>
      <c r="J69" s="41"/>
      <c r="K69" s="41">
        <f>SUM(K70:K122)</f>
        <v>6635000</v>
      </c>
    </row>
    <row r="70" spans="2:11" ht="22.5" customHeight="1">
      <c r="B70" s="48"/>
      <c r="C70" s="35"/>
      <c r="D70" s="35"/>
      <c r="E70" s="35"/>
      <c r="F70" s="35"/>
      <c r="G70" s="28" t="s">
        <v>170</v>
      </c>
      <c r="H70" s="80"/>
      <c r="I70" s="41"/>
      <c r="J70" s="41"/>
      <c r="K70" s="40">
        <v>185000</v>
      </c>
    </row>
    <row r="71" spans="2:11" ht="22.5" customHeight="1">
      <c r="B71" s="48"/>
      <c r="C71" s="35"/>
      <c r="D71" s="35"/>
      <c r="E71" s="35"/>
      <c r="F71" s="35"/>
      <c r="G71" s="28" t="s">
        <v>171</v>
      </c>
      <c r="H71" s="80"/>
      <c r="I71" s="41"/>
      <c r="J71" s="41"/>
      <c r="K71" s="40">
        <v>185000</v>
      </c>
    </row>
    <row r="72" spans="2:11" ht="22.5" customHeight="1">
      <c r="B72" s="48"/>
      <c r="C72" s="35"/>
      <c r="D72" s="35"/>
      <c r="E72" s="35"/>
      <c r="F72" s="35"/>
      <c r="G72" s="28" t="s">
        <v>172</v>
      </c>
      <c r="H72" s="80"/>
      <c r="I72" s="41"/>
      <c r="J72" s="41"/>
      <c r="K72" s="40">
        <v>185000</v>
      </c>
    </row>
    <row r="73" spans="2:11" ht="22.5" customHeight="1">
      <c r="B73" s="48"/>
      <c r="C73" s="35"/>
      <c r="D73" s="35"/>
      <c r="E73" s="35"/>
      <c r="F73" s="35"/>
      <c r="G73" s="28" t="s">
        <v>173</v>
      </c>
      <c r="H73" s="80"/>
      <c r="I73" s="41"/>
      <c r="J73" s="41"/>
      <c r="K73" s="40">
        <v>350000</v>
      </c>
    </row>
    <row r="74" spans="2:11" ht="22.5" customHeight="1">
      <c r="B74" s="48"/>
      <c r="C74" s="35"/>
      <c r="D74" s="35"/>
      <c r="E74" s="35"/>
      <c r="F74" s="35"/>
      <c r="G74" s="28" t="s">
        <v>174</v>
      </c>
      <c r="H74" s="80"/>
      <c r="I74" s="41"/>
      <c r="J74" s="41"/>
      <c r="K74" s="40">
        <v>185000</v>
      </c>
    </row>
    <row r="75" spans="2:11" ht="22.5" customHeight="1">
      <c r="B75" s="48"/>
      <c r="C75" s="35"/>
      <c r="D75" s="35"/>
      <c r="E75" s="35"/>
      <c r="F75" s="35"/>
      <c r="G75" s="28" t="s">
        <v>175</v>
      </c>
      <c r="H75" s="80"/>
      <c r="I75" s="41"/>
      <c r="J75" s="41"/>
      <c r="K75" s="40">
        <v>185000</v>
      </c>
    </row>
    <row r="76" spans="2:11" ht="22.5" customHeight="1">
      <c r="B76" s="48"/>
      <c r="C76" s="35"/>
      <c r="D76" s="35"/>
      <c r="E76" s="35"/>
      <c r="F76" s="35"/>
      <c r="G76" s="28" t="s">
        <v>176</v>
      </c>
      <c r="H76" s="80"/>
      <c r="I76" s="41"/>
      <c r="J76" s="41"/>
      <c r="K76" s="40">
        <v>185000</v>
      </c>
    </row>
    <row r="77" spans="2:11" ht="22.5" customHeight="1">
      <c r="B77" s="48"/>
      <c r="C77" s="35"/>
      <c r="D77" s="35"/>
      <c r="E77" s="35"/>
      <c r="F77" s="35"/>
      <c r="G77" s="28" t="s">
        <v>177</v>
      </c>
      <c r="H77" s="80"/>
      <c r="I77" s="41"/>
      <c r="J77" s="41"/>
      <c r="K77" s="40">
        <v>185000</v>
      </c>
    </row>
    <row r="78" spans="2:11" ht="22.5" customHeight="1">
      <c r="B78" s="48"/>
      <c r="C78" s="35"/>
      <c r="D78" s="35"/>
      <c r="E78" s="35"/>
      <c r="F78" s="35"/>
      <c r="G78" s="28" t="s">
        <v>178</v>
      </c>
      <c r="H78" s="80"/>
      <c r="I78" s="41"/>
      <c r="J78" s="41"/>
      <c r="K78" s="40">
        <v>185000</v>
      </c>
    </row>
    <row r="79" spans="2:11" ht="22.5" customHeight="1">
      <c r="B79" s="48"/>
      <c r="C79" s="35"/>
      <c r="D79" s="35"/>
      <c r="E79" s="35"/>
      <c r="F79" s="35"/>
      <c r="G79" s="28" t="s">
        <v>259</v>
      </c>
      <c r="H79" s="80"/>
      <c r="I79" s="41"/>
      <c r="J79" s="41"/>
      <c r="K79" s="40">
        <v>20000</v>
      </c>
    </row>
    <row r="80" spans="2:11" ht="22.5" customHeight="1">
      <c r="B80" s="48"/>
      <c r="C80" s="35"/>
      <c r="D80" s="35"/>
      <c r="E80" s="35"/>
      <c r="F80" s="35"/>
      <c r="G80" s="28" t="s">
        <v>260</v>
      </c>
      <c r="H80" s="80"/>
      <c r="I80" s="41"/>
      <c r="J80" s="41"/>
      <c r="K80" s="40">
        <v>20000</v>
      </c>
    </row>
    <row r="81" spans="2:11" ht="22.5" customHeight="1">
      <c r="B81" s="48"/>
      <c r="C81" s="35"/>
      <c r="D81" s="35"/>
      <c r="E81" s="35"/>
      <c r="F81" s="35"/>
      <c r="G81" s="28" t="s">
        <v>261</v>
      </c>
      <c r="H81" s="80"/>
      <c r="I81" s="41"/>
      <c r="J81" s="41"/>
      <c r="K81" s="40">
        <v>20000</v>
      </c>
    </row>
    <row r="82" spans="2:11" ht="22.5" customHeight="1">
      <c r="B82" s="48"/>
      <c r="C82" s="35"/>
      <c r="D82" s="35"/>
      <c r="E82" s="35"/>
      <c r="F82" s="35"/>
      <c r="G82" s="28" t="s">
        <v>262</v>
      </c>
      <c r="H82" s="80"/>
      <c r="I82" s="41"/>
      <c r="J82" s="41"/>
      <c r="K82" s="40">
        <v>20000</v>
      </c>
    </row>
    <row r="83" spans="2:11" ht="22.5" customHeight="1">
      <c r="B83" s="48"/>
      <c r="C83" s="35"/>
      <c r="D83" s="35"/>
      <c r="E83" s="35"/>
      <c r="F83" s="35"/>
      <c r="G83" s="28" t="s">
        <v>322</v>
      </c>
      <c r="H83" s="80"/>
      <c r="I83" s="41"/>
      <c r="J83" s="41"/>
      <c r="K83" s="40">
        <v>20000</v>
      </c>
    </row>
    <row r="84" spans="2:11" ht="22.5" customHeight="1">
      <c r="B84" s="48"/>
      <c r="C84" s="35"/>
      <c r="D84" s="35"/>
      <c r="E84" s="35"/>
      <c r="F84" s="35"/>
      <c r="G84" s="28" t="s">
        <v>263</v>
      </c>
      <c r="H84" s="80"/>
      <c r="I84" s="41"/>
      <c r="J84" s="41"/>
      <c r="K84" s="40">
        <v>20000</v>
      </c>
    </row>
    <row r="85" spans="2:11" ht="22.5" customHeight="1">
      <c r="B85" s="48"/>
      <c r="C85" s="35"/>
      <c r="D85" s="35"/>
      <c r="E85" s="35"/>
      <c r="F85" s="35"/>
      <c r="G85" s="28" t="s">
        <v>264</v>
      </c>
      <c r="H85" s="80"/>
      <c r="I85" s="41"/>
      <c r="J85" s="41"/>
      <c r="K85" s="40">
        <v>20000</v>
      </c>
    </row>
    <row r="86" spans="2:11" ht="22.5" customHeight="1">
      <c r="B86" s="48"/>
      <c r="C86" s="35"/>
      <c r="D86" s="35"/>
      <c r="E86" s="35"/>
      <c r="F86" s="35"/>
      <c r="G86" s="28" t="s">
        <v>265</v>
      </c>
      <c r="H86" s="80"/>
      <c r="I86" s="41"/>
      <c r="J86" s="41"/>
      <c r="K86" s="40">
        <v>20000</v>
      </c>
    </row>
    <row r="87" spans="2:11" ht="22.5" customHeight="1">
      <c r="B87" s="48"/>
      <c r="C87" s="35"/>
      <c r="D87" s="35"/>
      <c r="E87" s="35"/>
      <c r="F87" s="35"/>
      <c r="G87" s="28" t="s">
        <v>266</v>
      </c>
      <c r="H87" s="80"/>
      <c r="I87" s="41"/>
      <c r="J87" s="41"/>
      <c r="K87" s="40">
        <v>20000</v>
      </c>
    </row>
    <row r="88" spans="2:11" ht="22.5" customHeight="1">
      <c r="B88" s="48"/>
      <c r="C88" s="35"/>
      <c r="D88" s="35"/>
      <c r="E88" s="35"/>
      <c r="F88" s="35"/>
      <c r="G88" s="28" t="s">
        <v>267</v>
      </c>
      <c r="H88" s="80"/>
      <c r="I88" s="41"/>
      <c r="J88" s="41"/>
      <c r="K88" s="40">
        <v>20000</v>
      </c>
    </row>
    <row r="89" spans="2:11" ht="22.5" customHeight="1">
      <c r="B89" s="48"/>
      <c r="C89" s="35"/>
      <c r="D89" s="35"/>
      <c r="E89" s="35"/>
      <c r="F89" s="35"/>
      <c r="G89" s="28" t="s">
        <v>268</v>
      </c>
      <c r="H89" s="80"/>
      <c r="I89" s="41"/>
      <c r="J89" s="41"/>
      <c r="K89" s="40">
        <v>20000</v>
      </c>
    </row>
    <row r="90" spans="2:11" ht="22.5" customHeight="1">
      <c r="B90" s="48"/>
      <c r="C90" s="35"/>
      <c r="D90" s="35"/>
      <c r="E90" s="35"/>
      <c r="F90" s="35"/>
      <c r="G90" s="28" t="s">
        <v>269</v>
      </c>
      <c r="H90" s="80"/>
      <c r="I90" s="41"/>
      <c r="J90" s="41"/>
      <c r="K90" s="40">
        <v>20000</v>
      </c>
    </row>
    <row r="91" spans="2:11" ht="22.5" customHeight="1">
      <c r="B91" s="48"/>
      <c r="C91" s="35"/>
      <c r="D91" s="35"/>
      <c r="E91" s="35"/>
      <c r="F91" s="35"/>
      <c r="G91" s="28" t="s">
        <v>270</v>
      </c>
      <c r="H91" s="80"/>
      <c r="I91" s="41"/>
      <c r="J91" s="41"/>
      <c r="K91" s="40">
        <v>20000</v>
      </c>
    </row>
    <row r="92" spans="2:11" ht="22.5" customHeight="1">
      <c r="B92" s="48"/>
      <c r="C92" s="35"/>
      <c r="D92" s="35"/>
      <c r="E92" s="35"/>
      <c r="F92" s="35"/>
      <c r="G92" s="28" t="s">
        <v>271</v>
      </c>
      <c r="H92" s="80"/>
      <c r="I92" s="41"/>
      <c r="J92" s="41"/>
      <c r="K92" s="40">
        <v>20000</v>
      </c>
    </row>
    <row r="93" spans="2:11" ht="22.5" customHeight="1">
      <c r="B93" s="48"/>
      <c r="C93" s="35"/>
      <c r="D93" s="35"/>
      <c r="E93" s="35"/>
      <c r="F93" s="35"/>
      <c r="G93" s="28" t="s">
        <v>272</v>
      </c>
      <c r="H93" s="80"/>
      <c r="I93" s="41"/>
      <c r="J93" s="41"/>
      <c r="K93" s="40">
        <v>20000</v>
      </c>
    </row>
    <row r="94" spans="2:11" ht="22.5" customHeight="1">
      <c r="B94" s="48"/>
      <c r="C94" s="35"/>
      <c r="D94" s="35"/>
      <c r="E94" s="35"/>
      <c r="F94" s="35"/>
      <c r="G94" s="28" t="s">
        <v>273</v>
      </c>
      <c r="H94" s="80"/>
      <c r="I94" s="41"/>
      <c r="J94" s="41"/>
      <c r="K94" s="40">
        <v>20000</v>
      </c>
    </row>
    <row r="95" spans="2:11" ht="22.5" customHeight="1">
      <c r="B95" s="48"/>
      <c r="C95" s="35"/>
      <c r="D95" s="35"/>
      <c r="E95" s="35"/>
      <c r="F95" s="35"/>
      <c r="G95" s="28" t="s">
        <v>274</v>
      </c>
      <c r="H95" s="80"/>
      <c r="I95" s="41"/>
      <c r="J95" s="41"/>
      <c r="K95" s="40">
        <v>20000</v>
      </c>
    </row>
    <row r="96" spans="2:11" ht="22.5" customHeight="1">
      <c r="B96" s="48"/>
      <c r="C96" s="35"/>
      <c r="D96" s="35"/>
      <c r="E96" s="35"/>
      <c r="F96" s="35"/>
      <c r="G96" s="28" t="s">
        <v>275</v>
      </c>
      <c r="H96" s="80"/>
      <c r="I96" s="41"/>
      <c r="J96" s="41"/>
      <c r="K96" s="40">
        <v>20000</v>
      </c>
    </row>
    <row r="97" spans="2:11" ht="22.5" customHeight="1">
      <c r="B97" s="48"/>
      <c r="C97" s="35"/>
      <c r="D97" s="35"/>
      <c r="E97" s="35"/>
      <c r="F97" s="35"/>
      <c r="G97" s="28" t="s">
        <v>276</v>
      </c>
      <c r="H97" s="80"/>
      <c r="I97" s="41"/>
      <c r="J97" s="41"/>
      <c r="K97" s="40">
        <v>20000</v>
      </c>
    </row>
    <row r="98" spans="2:11" ht="22.5" customHeight="1">
      <c r="B98" s="48"/>
      <c r="C98" s="35"/>
      <c r="D98" s="35"/>
      <c r="E98" s="35"/>
      <c r="F98" s="35"/>
      <c r="G98" s="28" t="s">
        <v>277</v>
      </c>
      <c r="H98" s="80"/>
      <c r="I98" s="41"/>
      <c r="J98" s="41"/>
      <c r="K98" s="40">
        <v>20000</v>
      </c>
    </row>
    <row r="99" spans="2:11" ht="22.5" customHeight="1">
      <c r="B99" s="48"/>
      <c r="C99" s="35"/>
      <c r="D99" s="35"/>
      <c r="E99" s="35"/>
      <c r="F99" s="35"/>
      <c r="G99" s="28" t="s">
        <v>278</v>
      </c>
      <c r="H99" s="80"/>
      <c r="I99" s="41"/>
      <c r="J99" s="41"/>
      <c r="K99" s="40">
        <v>20000</v>
      </c>
    </row>
    <row r="100" spans="2:11" ht="22.5" customHeight="1">
      <c r="B100" s="48"/>
      <c r="C100" s="35"/>
      <c r="D100" s="35"/>
      <c r="E100" s="35"/>
      <c r="F100" s="35"/>
      <c r="G100" s="28" t="s">
        <v>279</v>
      </c>
      <c r="H100" s="80"/>
      <c r="I100" s="41"/>
      <c r="J100" s="41"/>
      <c r="K100" s="40">
        <v>20000</v>
      </c>
    </row>
    <row r="101" spans="2:11" ht="22.5" customHeight="1">
      <c r="B101" s="48"/>
      <c r="C101" s="35"/>
      <c r="D101" s="35"/>
      <c r="E101" s="35"/>
      <c r="F101" s="35"/>
      <c r="G101" s="28" t="s">
        <v>280</v>
      </c>
      <c r="H101" s="80"/>
      <c r="I101" s="41"/>
      <c r="J101" s="41"/>
      <c r="K101" s="40">
        <v>20000</v>
      </c>
    </row>
    <row r="102" spans="2:11" ht="22.5" customHeight="1">
      <c r="B102" s="48"/>
      <c r="C102" s="35"/>
      <c r="D102" s="35"/>
      <c r="E102" s="35"/>
      <c r="F102" s="35"/>
      <c r="G102" s="28" t="s">
        <v>179</v>
      </c>
      <c r="H102" s="80"/>
      <c r="I102" s="41"/>
      <c r="J102" s="41"/>
      <c r="K102" s="40">
        <v>185000</v>
      </c>
    </row>
    <row r="103" spans="2:11" ht="22.5" customHeight="1">
      <c r="B103" s="48"/>
      <c r="C103" s="35"/>
      <c r="D103" s="35"/>
      <c r="E103" s="35"/>
      <c r="F103" s="35"/>
      <c r="G103" s="28" t="s">
        <v>180</v>
      </c>
      <c r="H103" s="80"/>
      <c r="I103" s="41"/>
      <c r="J103" s="41"/>
      <c r="K103" s="40">
        <v>185000</v>
      </c>
    </row>
    <row r="104" spans="2:11" ht="22.5" customHeight="1">
      <c r="B104" s="48"/>
      <c r="C104" s="35"/>
      <c r="D104" s="35"/>
      <c r="E104" s="35"/>
      <c r="F104" s="35"/>
      <c r="G104" s="28" t="s">
        <v>181</v>
      </c>
      <c r="H104" s="80"/>
      <c r="I104" s="41"/>
      <c r="J104" s="41"/>
      <c r="K104" s="40">
        <v>185000</v>
      </c>
    </row>
    <row r="105" spans="2:11" ht="22.5" customHeight="1">
      <c r="B105" s="48"/>
      <c r="C105" s="35"/>
      <c r="D105" s="35"/>
      <c r="E105" s="35"/>
      <c r="F105" s="35"/>
      <c r="G105" s="28" t="s">
        <v>182</v>
      </c>
      <c r="H105" s="80"/>
      <c r="I105" s="41"/>
      <c r="J105" s="41"/>
      <c r="K105" s="40">
        <v>185000</v>
      </c>
    </row>
    <row r="106" spans="2:11" ht="22.5" customHeight="1">
      <c r="B106" s="48"/>
      <c r="C106" s="35"/>
      <c r="D106" s="35"/>
      <c r="E106" s="35"/>
      <c r="F106" s="35"/>
      <c r="G106" s="28" t="s">
        <v>183</v>
      </c>
      <c r="H106" s="80"/>
      <c r="I106" s="41"/>
      <c r="J106" s="41"/>
      <c r="K106" s="40">
        <v>350000</v>
      </c>
    </row>
    <row r="107" spans="2:11" ht="22.5" customHeight="1">
      <c r="B107" s="48"/>
      <c r="C107" s="35"/>
      <c r="D107" s="35"/>
      <c r="E107" s="35"/>
      <c r="F107" s="35"/>
      <c r="G107" s="28" t="s">
        <v>246</v>
      </c>
      <c r="H107" s="80"/>
      <c r="I107" s="41"/>
      <c r="J107" s="41"/>
      <c r="K107" s="40">
        <v>185000</v>
      </c>
    </row>
    <row r="108" spans="2:11" ht="22.5" customHeight="1">
      <c r="B108" s="48"/>
      <c r="C108" s="35"/>
      <c r="D108" s="35"/>
      <c r="E108" s="35"/>
      <c r="F108" s="35"/>
      <c r="G108" s="28" t="s">
        <v>245</v>
      </c>
      <c r="H108" s="80"/>
      <c r="I108" s="41"/>
      <c r="J108" s="41"/>
      <c r="K108" s="40">
        <v>185000</v>
      </c>
    </row>
    <row r="109" spans="2:11" ht="22.5" customHeight="1">
      <c r="B109" s="48"/>
      <c r="C109" s="35"/>
      <c r="D109" s="35"/>
      <c r="E109" s="35"/>
      <c r="F109" s="35"/>
      <c r="G109" s="28" t="s">
        <v>184</v>
      </c>
      <c r="H109" s="80"/>
      <c r="I109" s="41"/>
      <c r="J109" s="41"/>
      <c r="K109" s="40">
        <v>350000</v>
      </c>
    </row>
    <row r="110" spans="2:11" ht="22.5" customHeight="1">
      <c r="B110" s="48"/>
      <c r="C110" s="35"/>
      <c r="D110" s="35"/>
      <c r="E110" s="35"/>
      <c r="F110" s="35"/>
      <c r="G110" s="28" t="s">
        <v>185</v>
      </c>
      <c r="H110" s="80"/>
      <c r="I110" s="41"/>
      <c r="J110" s="41"/>
      <c r="K110" s="40">
        <f>20000-20000</f>
        <v>0</v>
      </c>
    </row>
    <row r="111" spans="2:11" ht="22.5" customHeight="1">
      <c r="B111" s="48"/>
      <c r="C111" s="35"/>
      <c r="D111" s="35"/>
      <c r="E111" s="35"/>
      <c r="F111" s="35"/>
      <c r="G111" s="28" t="s">
        <v>281</v>
      </c>
      <c r="H111" s="80"/>
      <c r="I111" s="41"/>
      <c r="J111" s="41"/>
      <c r="K111" s="40">
        <v>20000</v>
      </c>
    </row>
    <row r="112" spans="2:11" ht="22.5" customHeight="1">
      <c r="B112" s="48"/>
      <c r="C112" s="35"/>
      <c r="D112" s="35"/>
      <c r="E112" s="35"/>
      <c r="F112" s="35"/>
      <c r="G112" s="28" t="s">
        <v>186</v>
      </c>
      <c r="H112" s="80"/>
      <c r="I112" s="41"/>
      <c r="J112" s="41"/>
      <c r="K112" s="40">
        <v>500000</v>
      </c>
    </row>
    <row r="113" spans="2:11" ht="22.5" customHeight="1">
      <c r="B113" s="48"/>
      <c r="C113" s="35"/>
      <c r="D113" s="35"/>
      <c r="E113" s="35"/>
      <c r="F113" s="35"/>
      <c r="G113" s="28" t="s">
        <v>187</v>
      </c>
      <c r="H113" s="80"/>
      <c r="I113" s="41"/>
      <c r="J113" s="41"/>
      <c r="K113" s="40">
        <v>350000</v>
      </c>
    </row>
    <row r="114" spans="2:11" ht="22.5" customHeight="1">
      <c r="B114" s="48"/>
      <c r="C114" s="35"/>
      <c r="D114" s="35"/>
      <c r="E114" s="35"/>
      <c r="F114" s="35"/>
      <c r="G114" s="28" t="s">
        <v>222</v>
      </c>
      <c r="H114" s="80"/>
      <c r="I114" s="41"/>
      <c r="J114" s="41"/>
      <c r="K114" s="40">
        <v>185000</v>
      </c>
    </row>
    <row r="115" spans="2:11" ht="22.5" customHeight="1">
      <c r="B115" s="48"/>
      <c r="C115" s="35"/>
      <c r="D115" s="35"/>
      <c r="E115" s="35"/>
      <c r="F115" s="35"/>
      <c r="G115" s="28" t="s">
        <v>188</v>
      </c>
      <c r="H115" s="80"/>
      <c r="I115" s="41"/>
      <c r="J115" s="41"/>
      <c r="K115" s="40">
        <v>185000</v>
      </c>
    </row>
    <row r="116" spans="2:11" ht="22.5" customHeight="1">
      <c r="B116" s="48"/>
      <c r="C116" s="35"/>
      <c r="D116" s="35"/>
      <c r="E116" s="35"/>
      <c r="F116" s="35"/>
      <c r="G116" s="28" t="s">
        <v>189</v>
      </c>
      <c r="H116" s="80"/>
      <c r="I116" s="41"/>
      <c r="J116" s="41"/>
      <c r="K116" s="40">
        <v>185000</v>
      </c>
    </row>
    <row r="117" spans="2:11" ht="22.5" customHeight="1">
      <c r="B117" s="48"/>
      <c r="C117" s="35"/>
      <c r="D117" s="35"/>
      <c r="E117" s="35"/>
      <c r="F117" s="35"/>
      <c r="G117" s="28" t="s">
        <v>190</v>
      </c>
      <c r="H117" s="80"/>
      <c r="I117" s="41"/>
      <c r="J117" s="41"/>
      <c r="K117" s="40">
        <v>185000</v>
      </c>
    </row>
    <row r="118" spans="2:11" ht="22.5" customHeight="1">
      <c r="B118" s="48"/>
      <c r="C118" s="35"/>
      <c r="D118" s="35"/>
      <c r="E118" s="35"/>
      <c r="F118" s="35"/>
      <c r="G118" s="28" t="s">
        <v>191</v>
      </c>
      <c r="H118" s="80"/>
      <c r="I118" s="41"/>
      <c r="J118" s="41"/>
      <c r="K118" s="40">
        <v>185000</v>
      </c>
    </row>
    <row r="119" spans="2:11" ht="22.5" customHeight="1">
      <c r="B119" s="48"/>
      <c r="C119" s="35"/>
      <c r="D119" s="35"/>
      <c r="E119" s="35"/>
      <c r="F119" s="35"/>
      <c r="G119" s="28" t="s">
        <v>192</v>
      </c>
      <c r="H119" s="80"/>
      <c r="I119" s="41"/>
      <c r="J119" s="41"/>
      <c r="K119" s="40">
        <v>185000</v>
      </c>
    </row>
    <row r="120" spans="2:11" ht="22.5" customHeight="1">
      <c r="B120" s="48"/>
      <c r="C120" s="35"/>
      <c r="D120" s="35"/>
      <c r="E120" s="35"/>
      <c r="F120" s="35"/>
      <c r="G120" s="28" t="s">
        <v>193</v>
      </c>
      <c r="H120" s="80"/>
      <c r="I120" s="41"/>
      <c r="J120" s="41"/>
      <c r="K120" s="40">
        <v>185000</v>
      </c>
    </row>
    <row r="121" spans="2:11" ht="23.25" customHeight="1">
      <c r="B121" s="48"/>
      <c r="C121" s="35"/>
      <c r="D121" s="35"/>
      <c r="E121" s="35"/>
      <c r="F121" s="35"/>
      <c r="G121" s="28" t="s">
        <v>194</v>
      </c>
      <c r="H121" s="80"/>
      <c r="I121" s="41"/>
      <c r="J121" s="41"/>
      <c r="K121" s="40">
        <v>185000</v>
      </c>
    </row>
    <row r="122" spans="2:11" ht="23.25" customHeight="1">
      <c r="B122" s="48"/>
      <c r="C122" s="35"/>
      <c r="D122" s="35"/>
      <c r="E122" s="35"/>
      <c r="F122" s="35"/>
      <c r="G122" s="28" t="s">
        <v>195</v>
      </c>
      <c r="H122" s="80"/>
      <c r="I122" s="41"/>
      <c r="J122" s="41"/>
      <c r="K122" s="40">
        <v>185000</v>
      </c>
    </row>
    <row r="123" spans="2:11" ht="47.25" customHeight="1">
      <c r="B123" s="48"/>
      <c r="C123" s="35" t="s">
        <v>35</v>
      </c>
      <c r="D123" s="35" t="s">
        <v>42</v>
      </c>
      <c r="E123" s="35" t="s">
        <v>39</v>
      </c>
      <c r="F123" s="35"/>
      <c r="G123" s="28" t="s">
        <v>282</v>
      </c>
      <c r="H123" s="80"/>
      <c r="I123" s="41"/>
      <c r="J123" s="41"/>
      <c r="K123" s="40">
        <f>150000+1229520</f>
        <v>1379520</v>
      </c>
    </row>
    <row r="124" spans="2:11" ht="47.25" customHeight="1">
      <c r="B124" s="48"/>
      <c r="C124" s="35" t="s">
        <v>35</v>
      </c>
      <c r="D124" s="35" t="s">
        <v>42</v>
      </c>
      <c r="E124" s="35" t="s">
        <v>39</v>
      </c>
      <c r="F124" s="35"/>
      <c r="G124" s="28" t="s">
        <v>56</v>
      </c>
      <c r="H124" s="80"/>
      <c r="I124" s="41"/>
      <c r="J124" s="41"/>
      <c r="K124" s="40">
        <v>200000</v>
      </c>
    </row>
    <row r="125" spans="2:11" ht="38.25" customHeight="1">
      <c r="B125" s="48"/>
      <c r="C125" s="35" t="s">
        <v>35</v>
      </c>
      <c r="D125" s="35" t="s">
        <v>42</v>
      </c>
      <c r="E125" s="35" t="s">
        <v>39</v>
      </c>
      <c r="F125" s="35"/>
      <c r="G125" s="28" t="s">
        <v>57</v>
      </c>
      <c r="H125" s="80"/>
      <c r="I125" s="41"/>
      <c r="J125" s="41"/>
      <c r="K125" s="40">
        <v>320000</v>
      </c>
    </row>
    <row r="126" spans="2:11" ht="38.25" customHeight="1">
      <c r="B126" s="48"/>
      <c r="C126" s="35" t="s">
        <v>35</v>
      </c>
      <c r="D126" s="35" t="s">
        <v>42</v>
      </c>
      <c r="E126" s="35" t="s">
        <v>39</v>
      </c>
      <c r="F126" s="35"/>
      <c r="G126" s="28" t="s">
        <v>223</v>
      </c>
      <c r="H126" s="80"/>
      <c r="I126" s="41"/>
      <c r="J126" s="41"/>
      <c r="K126" s="40">
        <v>300000</v>
      </c>
    </row>
    <row r="127" spans="2:11" ht="90.75" customHeight="1">
      <c r="B127" s="48"/>
      <c r="C127" s="35" t="s">
        <v>35</v>
      </c>
      <c r="D127" s="35" t="s">
        <v>42</v>
      </c>
      <c r="E127" s="35" t="s">
        <v>39</v>
      </c>
      <c r="F127" s="35"/>
      <c r="G127" s="28" t="s">
        <v>58</v>
      </c>
      <c r="H127" s="80"/>
      <c r="I127" s="41"/>
      <c r="J127" s="41"/>
      <c r="K127" s="40">
        <v>100000</v>
      </c>
    </row>
    <row r="128" spans="2:11" ht="54" customHeight="1">
      <c r="B128" s="48"/>
      <c r="C128" s="35" t="s">
        <v>35</v>
      </c>
      <c r="D128" s="35" t="s">
        <v>42</v>
      </c>
      <c r="E128" s="35" t="s">
        <v>39</v>
      </c>
      <c r="F128" s="35"/>
      <c r="G128" s="28" t="s">
        <v>59</v>
      </c>
      <c r="H128" s="80"/>
      <c r="I128" s="41"/>
      <c r="J128" s="41"/>
      <c r="K128" s="40">
        <v>400000</v>
      </c>
    </row>
    <row r="129" spans="2:11" ht="73.5" customHeight="1">
      <c r="B129" s="48"/>
      <c r="C129" s="35" t="s">
        <v>35</v>
      </c>
      <c r="D129" s="35" t="s">
        <v>42</v>
      </c>
      <c r="E129" s="35" t="s">
        <v>39</v>
      </c>
      <c r="F129" s="35"/>
      <c r="G129" s="28" t="s">
        <v>60</v>
      </c>
      <c r="H129" s="80"/>
      <c r="I129" s="41"/>
      <c r="J129" s="41"/>
      <c r="K129" s="40">
        <v>1495000</v>
      </c>
    </row>
    <row r="130" spans="2:11" ht="96" customHeight="1">
      <c r="B130" s="48"/>
      <c r="C130" s="35" t="s">
        <v>35</v>
      </c>
      <c r="D130" s="35" t="s">
        <v>42</v>
      </c>
      <c r="E130" s="35" t="s">
        <v>39</v>
      </c>
      <c r="F130" s="35"/>
      <c r="G130" s="28" t="s">
        <v>73</v>
      </c>
      <c r="H130" s="80"/>
      <c r="I130" s="41"/>
      <c r="J130" s="41"/>
      <c r="K130" s="40">
        <f>94529-94529</f>
        <v>0</v>
      </c>
    </row>
    <row r="131" spans="2:11" ht="96" customHeight="1">
      <c r="B131" s="48"/>
      <c r="C131" s="35" t="s">
        <v>35</v>
      </c>
      <c r="D131" s="35" t="s">
        <v>42</v>
      </c>
      <c r="E131" s="35" t="s">
        <v>39</v>
      </c>
      <c r="F131" s="35"/>
      <c r="G131" s="28" t="s">
        <v>74</v>
      </c>
      <c r="H131" s="80"/>
      <c r="I131" s="41"/>
      <c r="J131" s="41"/>
      <c r="K131" s="40">
        <v>88488</v>
      </c>
    </row>
    <row r="132" spans="2:11" ht="70.5" customHeight="1">
      <c r="B132" s="48"/>
      <c r="C132" s="35" t="s">
        <v>35</v>
      </c>
      <c r="D132" s="35" t="s">
        <v>42</v>
      </c>
      <c r="E132" s="35" t="s">
        <v>39</v>
      </c>
      <c r="F132" s="35"/>
      <c r="G132" s="28" t="s">
        <v>75</v>
      </c>
      <c r="H132" s="80"/>
      <c r="I132" s="41"/>
      <c r="J132" s="41"/>
      <c r="K132" s="40">
        <v>103878</v>
      </c>
    </row>
    <row r="133" spans="2:11" ht="89.25" customHeight="1">
      <c r="B133" s="48"/>
      <c r="C133" s="35" t="s">
        <v>35</v>
      </c>
      <c r="D133" s="35" t="s">
        <v>42</v>
      </c>
      <c r="E133" s="35" t="s">
        <v>39</v>
      </c>
      <c r="F133" s="35"/>
      <c r="G133" s="28" t="s">
        <v>76</v>
      </c>
      <c r="H133" s="80"/>
      <c r="I133" s="41"/>
      <c r="J133" s="41"/>
      <c r="K133" s="40">
        <f>109605-109605</f>
        <v>0</v>
      </c>
    </row>
    <row r="134" spans="2:11" ht="73.5" customHeight="1">
      <c r="B134" s="48"/>
      <c r="C134" s="35" t="s">
        <v>35</v>
      </c>
      <c r="D134" s="35" t="s">
        <v>42</v>
      </c>
      <c r="E134" s="35" t="s">
        <v>39</v>
      </c>
      <c r="F134" s="35"/>
      <c r="G134" s="28" t="s">
        <v>77</v>
      </c>
      <c r="H134" s="80"/>
      <c r="I134" s="41"/>
      <c r="J134" s="41"/>
      <c r="K134" s="40">
        <f>111966-111966</f>
        <v>0</v>
      </c>
    </row>
    <row r="135" spans="2:11" ht="99.75" customHeight="1">
      <c r="B135" s="48"/>
      <c r="C135" s="35" t="s">
        <v>35</v>
      </c>
      <c r="D135" s="35" t="s">
        <v>42</v>
      </c>
      <c r="E135" s="35" t="s">
        <v>39</v>
      </c>
      <c r="F135" s="35"/>
      <c r="G135" s="28" t="s">
        <v>283</v>
      </c>
      <c r="H135" s="80"/>
      <c r="I135" s="41"/>
      <c r="J135" s="41"/>
      <c r="K135" s="40">
        <v>50000</v>
      </c>
    </row>
    <row r="136" spans="2:11" ht="95.25" customHeight="1">
      <c r="B136" s="48"/>
      <c r="C136" s="35" t="s">
        <v>35</v>
      </c>
      <c r="D136" s="35" t="s">
        <v>42</v>
      </c>
      <c r="E136" s="35" t="s">
        <v>39</v>
      </c>
      <c r="F136" s="35"/>
      <c r="G136" s="28" t="s">
        <v>78</v>
      </c>
      <c r="H136" s="80"/>
      <c r="I136" s="41"/>
      <c r="J136" s="41"/>
      <c r="K136" s="40">
        <f>1782295-1782295</f>
        <v>0</v>
      </c>
    </row>
    <row r="137" spans="2:11" ht="73.5" customHeight="1">
      <c r="B137" s="48"/>
      <c r="C137" s="35" t="s">
        <v>35</v>
      </c>
      <c r="D137" s="35" t="s">
        <v>42</v>
      </c>
      <c r="E137" s="35" t="s">
        <v>39</v>
      </c>
      <c r="F137" s="35"/>
      <c r="G137" s="28" t="s">
        <v>79</v>
      </c>
      <c r="H137" s="80"/>
      <c r="I137" s="41"/>
      <c r="J137" s="41"/>
      <c r="K137" s="40">
        <f>1205940-1205940</f>
        <v>0</v>
      </c>
    </row>
    <row r="138" spans="2:11" ht="69.75" customHeight="1">
      <c r="B138" s="48"/>
      <c r="C138" s="35" t="s">
        <v>35</v>
      </c>
      <c r="D138" s="35" t="s">
        <v>42</v>
      </c>
      <c r="E138" s="35" t="s">
        <v>39</v>
      </c>
      <c r="F138" s="35"/>
      <c r="G138" s="28" t="s">
        <v>61</v>
      </c>
      <c r="H138" s="80"/>
      <c r="I138" s="41"/>
      <c r="J138" s="41"/>
      <c r="K138" s="40">
        <v>1000000</v>
      </c>
    </row>
    <row r="139" spans="2:11" ht="79.5" customHeight="1">
      <c r="B139" s="48"/>
      <c r="C139" s="35" t="s">
        <v>35</v>
      </c>
      <c r="D139" s="35" t="s">
        <v>42</v>
      </c>
      <c r="E139" s="35" t="s">
        <v>39</v>
      </c>
      <c r="F139" s="35"/>
      <c r="G139" s="28" t="s">
        <v>62</v>
      </c>
      <c r="H139" s="80"/>
      <c r="I139" s="41"/>
      <c r="J139" s="41"/>
      <c r="K139" s="40">
        <v>1490000</v>
      </c>
    </row>
    <row r="140" spans="2:11" ht="88.5" customHeight="1">
      <c r="B140" s="48"/>
      <c r="C140" s="35" t="s">
        <v>35</v>
      </c>
      <c r="D140" s="35" t="s">
        <v>42</v>
      </c>
      <c r="E140" s="35" t="s">
        <v>39</v>
      </c>
      <c r="F140" s="35"/>
      <c r="G140" s="28" t="s">
        <v>63</v>
      </c>
      <c r="H140" s="80"/>
      <c r="I140" s="41"/>
      <c r="J140" s="41"/>
      <c r="K140" s="40">
        <v>50000</v>
      </c>
    </row>
    <row r="141" spans="2:11" ht="74.25" customHeight="1">
      <c r="B141" s="48"/>
      <c r="C141" s="35" t="s">
        <v>35</v>
      </c>
      <c r="D141" s="35" t="s">
        <v>42</v>
      </c>
      <c r="E141" s="35" t="s">
        <v>39</v>
      </c>
      <c r="F141" s="35"/>
      <c r="G141" s="28" t="s">
        <v>284</v>
      </c>
      <c r="H141" s="80"/>
      <c r="I141" s="41"/>
      <c r="J141" s="41"/>
      <c r="K141" s="40">
        <v>700000</v>
      </c>
    </row>
    <row r="142" spans="2:11" ht="43.5" customHeight="1">
      <c r="B142" s="48"/>
      <c r="C142" s="35" t="s">
        <v>35</v>
      </c>
      <c r="D142" s="35" t="s">
        <v>42</v>
      </c>
      <c r="E142" s="35" t="s">
        <v>39</v>
      </c>
      <c r="F142" s="35"/>
      <c r="G142" s="28" t="s">
        <v>285</v>
      </c>
      <c r="H142" s="80"/>
      <c r="I142" s="41"/>
      <c r="J142" s="41"/>
      <c r="K142" s="40">
        <v>700000</v>
      </c>
    </row>
    <row r="143" spans="2:11" ht="98.25" customHeight="1">
      <c r="B143" s="48"/>
      <c r="C143" s="35" t="s">
        <v>35</v>
      </c>
      <c r="D143" s="35" t="s">
        <v>42</v>
      </c>
      <c r="E143" s="35" t="s">
        <v>39</v>
      </c>
      <c r="F143" s="35"/>
      <c r="G143" s="28" t="s">
        <v>286</v>
      </c>
      <c r="H143" s="80"/>
      <c r="I143" s="41"/>
      <c r="J143" s="41"/>
      <c r="K143" s="40">
        <v>1077610</v>
      </c>
    </row>
    <row r="144" spans="2:11" ht="51" customHeight="1">
      <c r="B144" s="48"/>
      <c r="C144" s="35" t="s">
        <v>35</v>
      </c>
      <c r="D144" s="35" t="s">
        <v>42</v>
      </c>
      <c r="E144" s="35" t="s">
        <v>39</v>
      </c>
      <c r="F144" s="35"/>
      <c r="G144" s="28" t="s">
        <v>64</v>
      </c>
      <c r="H144" s="80"/>
      <c r="I144" s="41"/>
      <c r="J144" s="41"/>
      <c r="K144" s="40">
        <v>200000</v>
      </c>
    </row>
    <row r="145" spans="2:11" ht="77.25" customHeight="1">
      <c r="B145" s="48"/>
      <c r="C145" s="35" t="s">
        <v>35</v>
      </c>
      <c r="D145" s="35" t="s">
        <v>42</v>
      </c>
      <c r="E145" s="35" t="s">
        <v>39</v>
      </c>
      <c r="F145" s="35"/>
      <c r="G145" s="28" t="s">
        <v>65</v>
      </c>
      <c r="H145" s="80"/>
      <c r="I145" s="41"/>
      <c r="J145" s="41"/>
      <c r="K145" s="41">
        <v>1311000</v>
      </c>
    </row>
    <row r="146" spans="2:11" ht="30" customHeight="1">
      <c r="B146" s="48"/>
      <c r="C146" s="35"/>
      <c r="D146" s="35"/>
      <c r="E146" s="35"/>
      <c r="F146" s="35"/>
      <c r="G146" s="28" t="s">
        <v>224</v>
      </c>
      <c r="H146" s="80"/>
      <c r="I146" s="41"/>
      <c r="J146" s="41"/>
      <c r="K146" s="40">
        <f>100000+150000</f>
        <v>250000</v>
      </c>
    </row>
    <row r="147" spans="2:11" ht="31.5" customHeight="1">
      <c r="B147" s="48"/>
      <c r="C147" s="35"/>
      <c r="D147" s="35"/>
      <c r="E147" s="35"/>
      <c r="F147" s="35"/>
      <c r="G147" s="28" t="s">
        <v>225</v>
      </c>
      <c r="H147" s="80"/>
      <c r="I147" s="41"/>
      <c r="J147" s="41"/>
      <c r="K147" s="40">
        <v>100000</v>
      </c>
    </row>
    <row r="148" spans="2:11" ht="48.75" customHeight="1">
      <c r="B148" s="48"/>
      <c r="C148" s="35"/>
      <c r="D148" s="35"/>
      <c r="E148" s="35"/>
      <c r="F148" s="35"/>
      <c r="G148" s="28" t="s">
        <v>228</v>
      </c>
      <c r="H148" s="80"/>
      <c r="I148" s="41"/>
      <c r="J148" s="41"/>
      <c r="K148" s="40">
        <v>100000</v>
      </c>
    </row>
    <row r="149" spans="2:11" ht="25.5" customHeight="1">
      <c r="B149" s="48"/>
      <c r="C149" s="35"/>
      <c r="D149" s="35"/>
      <c r="E149" s="35"/>
      <c r="F149" s="35"/>
      <c r="G149" s="28" t="s">
        <v>229</v>
      </c>
      <c r="H149" s="80"/>
      <c r="I149" s="41"/>
      <c r="J149" s="41"/>
      <c r="K149" s="40">
        <f>65000+16000</f>
        <v>81000</v>
      </c>
    </row>
    <row r="150" spans="2:11" ht="25.5" customHeight="1">
      <c r="B150" s="48"/>
      <c r="C150" s="35"/>
      <c r="D150" s="35"/>
      <c r="E150" s="35"/>
      <c r="F150" s="35"/>
      <c r="G150" s="28" t="s">
        <v>288</v>
      </c>
      <c r="H150" s="80"/>
      <c r="I150" s="41"/>
      <c r="J150" s="41"/>
      <c r="K150" s="40">
        <v>350000</v>
      </c>
    </row>
    <row r="151" spans="2:11" ht="24.75" customHeight="1">
      <c r="B151" s="48"/>
      <c r="C151" s="35"/>
      <c r="D151" s="35"/>
      <c r="E151" s="35"/>
      <c r="F151" s="35"/>
      <c r="G151" s="28" t="s">
        <v>289</v>
      </c>
      <c r="H151" s="80"/>
      <c r="I151" s="41"/>
      <c r="J151" s="41"/>
      <c r="K151" s="40">
        <v>20000</v>
      </c>
    </row>
    <row r="152" spans="2:11" ht="28.5" customHeight="1">
      <c r="B152" s="48"/>
      <c r="C152" s="35"/>
      <c r="D152" s="35"/>
      <c r="E152" s="35"/>
      <c r="F152" s="35"/>
      <c r="G152" s="28" t="s">
        <v>290</v>
      </c>
      <c r="H152" s="80"/>
      <c r="I152" s="41"/>
      <c r="J152" s="41"/>
      <c r="K152" s="40">
        <v>20000</v>
      </c>
    </row>
    <row r="153" spans="2:11" ht="28.5" customHeight="1">
      <c r="B153" s="48"/>
      <c r="C153" s="35"/>
      <c r="D153" s="35"/>
      <c r="E153" s="35"/>
      <c r="F153" s="35"/>
      <c r="G153" s="28" t="s">
        <v>323</v>
      </c>
      <c r="H153" s="80"/>
      <c r="I153" s="41"/>
      <c r="J153" s="41"/>
      <c r="K153" s="40">
        <v>10000</v>
      </c>
    </row>
    <row r="154" spans="2:11" ht="28.5" customHeight="1">
      <c r="B154" s="48"/>
      <c r="C154" s="35"/>
      <c r="D154" s="35"/>
      <c r="E154" s="35"/>
      <c r="F154" s="35"/>
      <c r="G154" s="28" t="s">
        <v>324</v>
      </c>
      <c r="H154" s="80"/>
      <c r="I154" s="41"/>
      <c r="J154" s="41"/>
      <c r="K154" s="40">
        <v>10000</v>
      </c>
    </row>
    <row r="155" spans="2:11" ht="28.5" customHeight="1">
      <c r="B155" s="48"/>
      <c r="C155" s="35"/>
      <c r="D155" s="35"/>
      <c r="E155" s="35"/>
      <c r="F155" s="35"/>
      <c r="G155" s="28" t="s">
        <v>325</v>
      </c>
      <c r="H155" s="80"/>
      <c r="I155" s="41"/>
      <c r="J155" s="41"/>
      <c r="K155" s="40">
        <v>10000</v>
      </c>
    </row>
    <row r="156" spans="2:11" ht="28.5" customHeight="1">
      <c r="B156" s="48"/>
      <c r="C156" s="35"/>
      <c r="D156" s="35"/>
      <c r="E156" s="35"/>
      <c r="F156" s="35"/>
      <c r="G156" s="28" t="s">
        <v>326</v>
      </c>
      <c r="H156" s="80"/>
      <c r="I156" s="41"/>
      <c r="J156" s="41"/>
      <c r="K156" s="40">
        <v>20000</v>
      </c>
    </row>
    <row r="157" spans="2:11" ht="25.5" customHeight="1">
      <c r="B157" s="48"/>
      <c r="C157" s="35"/>
      <c r="D157" s="35"/>
      <c r="E157" s="35"/>
      <c r="F157" s="35"/>
      <c r="G157" s="28" t="s">
        <v>259</v>
      </c>
      <c r="H157" s="80"/>
      <c r="I157" s="41"/>
      <c r="J157" s="41"/>
      <c r="K157" s="40">
        <v>20000</v>
      </c>
    </row>
    <row r="158" spans="2:11" ht="23.25" customHeight="1">
      <c r="B158" s="48"/>
      <c r="C158" s="35"/>
      <c r="D158" s="35"/>
      <c r="E158" s="35"/>
      <c r="F158" s="35"/>
      <c r="G158" s="28" t="s">
        <v>291</v>
      </c>
      <c r="H158" s="80"/>
      <c r="I158" s="41"/>
      <c r="J158" s="41"/>
      <c r="K158" s="40">
        <v>20000</v>
      </c>
    </row>
    <row r="159" spans="2:11" ht="26.25" customHeight="1">
      <c r="B159" s="48"/>
      <c r="C159" s="35"/>
      <c r="D159" s="35"/>
      <c r="E159" s="35"/>
      <c r="F159" s="35"/>
      <c r="G159" s="28" t="s">
        <v>226</v>
      </c>
      <c r="H159" s="80"/>
      <c r="I159" s="41"/>
      <c r="J159" s="41"/>
      <c r="K159" s="40">
        <v>200000</v>
      </c>
    </row>
    <row r="160" spans="2:11" ht="23.25" customHeight="1">
      <c r="B160" s="48"/>
      <c r="C160" s="35"/>
      <c r="D160" s="35"/>
      <c r="E160" s="35"/>
      <c r="F160" s="35"/>
      <c r="G160" s="28" t="s">
        <v>287</v>
      </c>
      <c r="H160" s="80"/>
      <c r="I160" s="41"/>
      <c r="J160" s="41"/>
      <c r="K160" s="40">
        <v>100000</v>
      </c>
    </row>
    <row r="161" spans="2:11" ht="69.75" customHeight="1">
      <c r="B161" s="48"/>
      <c r="C161" s="35" t="s">
        <v>35</v>
      </c>
      <c r="D161" s="35" t="s">
        <v>42</v>
      </c>
      <c r="E161" s="35" t="s">
        <v>39</v>
      </c>
      <c r="F161" s="35"/>
      <c r="G161" s="28" t="s">
        <v>66</v>
      </c>
      <c r="H161" s="80"/>
      <c r="I161" s="41"/>
      <c r="J161" s="41"/>
      <c r="K161" s="41">
        <v>500000</v>
      </c>
    </row>
    <row r="162" spans="2:11" ht="26.25" customHeight="1">
      <c r="B162" s="48"/>
      <c r="C162" s="35"/>
      <c r="D162" s="35"/>
      <c r="E162" s="35"/>
      <c r="F162" s="35"/>
      <c r="G162" s="28" t="s">
        <v>231</v>
      </c>
      <c r="H162" s="80"/>
      <c r="I162" s="41"/>
      <c r="J162" s="41"/>
      <c r="K162" s="40">
        <v>55500</v>
      </c>
    </row>
    <row r="163" spans="2:11" ht="41.25" customHeight="1">
      <c r="B163" s="48"/>
      <c r="C163" s="35"/>
      <c r="D163" s="35"/>
      <c r="E163" s="35"/>
      <c r="F163" s="35"/>
      <c r="G163" s="28" t="s">
        <v>227</v>
      </c>
      <c r="H163" s="80"/>
      <c r="I163" s="41"/>
      <c r="J163" s="41"/>
      <c r="K163" s="40">
        <v>55500</v>
      </c>
    </row>
    <row r="164" spans="2:11" ht="26.25" customHeight="1">
      <c r="B164" s="48"/>
      <c r="C164" s="35"/>
      <c r="D164" s="35"/>
      <c r="E164" s="35"/>
      <c r="F164" s="35"/>
      <c r="G164" s="28" t="s">
        <v>232</v>
      </c>
      <c r="H164" s="80"/>
      <c r="I164" s="41"/>
      <c r="J164" s="41"/>
      <c r="K164" s="40">
        <v>55500</v>
      </c>
    </row>
    <row r="165" spans="2:11" ht="26.25" customHeight="1">
      <c r="B165" s="48"/>
      <c r="C165" s="35"/>
      <c r="D165" s="35"/>
      <c r="E165" s="35"/>
      <c r="F165" s="35"/>
      <c r="G165" s="28" t="s">
        <v>233</v>
      </c>
      <c r="H165" s="80"/>
      <c r="I165" s="41"/>
      <c r="J165" s="41"/>
      <c r="K165" s="40">
        <v>55500</v>
      </c>
    </row>
    <row r="166" spans="2:11" ht="43.5" customHeight="1">
      <c r="B166" s="48"/>
      <c r="C166" s="35"/>
      <c r="D166" s="35"/>
      <c r="E166" s="35"/>
      <c r="F166" s="35"/>
      <c r="G166" s="28" t="s">
        <v>234</v>
      </c>
      <c r="H166" s="80"/>
      <c r="I166" s="41"/>
      <c r="J166" s="41"/>
      <c r="K166" s="40">
        <v>55500</v>
      </c>
    </row>
    <row r="167" spans="2:11" ht="26.25" customHeight="1">
      <c r="B167" s="48"/>
      <c r="C167" s="35"/>
      <c r="D167" s="35"/>
      <c r="E167" s="35"/>
      <c r="F167" s="35"/>
      <c r="G167" s="28" t="s">
        <v>235</v>
      </c>
      <c r="H167" s="80"/>
      <c r="I167" s="41"/>
      <c r="J167" s="41"/>
      <c r="K167" s="40">
        <v>55500</v>
      </c>
    </row>
    <row r="168" spans="2:11" ht="26.25" customHeight="1">
      <c r="B168" s="48"/>
      <c r="C168" s="35"/>
      <c r="D168" s="35"/>
      <c r="E168" s="35"/>
      <c r="F168" s="35"/>
      <c r="G168" s="28" t="s">
        <v>236</v>
      </c>
      <c r="H168" s="80"/>
      <c r="I168" s="41"/>
      <c r="J168" s="41"/>
      <c r="K168" s="40">
        <v>55500</v>
      </c>
    </row>
    <row r="169" spans="2:11" ht="42" customHeight="1">
      <c r="B169" s="48"/>
      <c r="C169" s="35"/>
      <c r="D169" s="35"/>
      <c r="E169" s="35"/>
      <c r="F169" s="35"/>
      <c r="G169" s="28" t="s">
        <v>230</v>
      </c>
      <c r="H169" s="80"/>
      <c r="I169" s="41"/>
      <c r="J169" s="41"/>
      <c r="K169" s="40">
        <v>111500</v>
      </c>
    </row>
    <row r="170" spans="2:11" ht="69.75" customHeight="1">
      <c r="B170" s="48"/>
      <c r="C170" s="35" t="s">
        <v>35</v>
      </c>
      <c r="D170" s="35" t="s">
        <v>42</v>
      </c>
      <c r="E170" s="35" t="s">
        <v>39</v>
      </c>
      <c r="F170" s="35"/>
      <c r="G170" s="28" t="s">
        <v>247</v>
      </c>
      <c r="H170" s="80"/>
      <c r="I170" s="41"/>
      <c r="J170" s="41"/>
      <c r="K170" s="40">
        <v>1450000</v>
      </c>
    </row>
    <row r="171" spans="2:11" ht="27" customHeight="1">
      <c r="B171" s="48"/>
      <c r="C171" s="35" t="s">
        <v>35</v>
      </c>
      <c r="D171" s="35" t="s">
        <v>42</v>
      </c>
      <c r="E171" s="35" t="s">
        <v>39</v>
      </c>
      <c r="F171" s="35"/>
      <c r="G171" s="28" t="s">
        <v>67</v>
      </c>
      <c r="H171" s="80"/>
      <c r="I171" s="41"/>
      <c r="J171" s="41"/>
      <c r="K171" s="40">
        <v>100000</v>
      </c>
    </row>
    <row r="172" spans="2:11" ht="51" customHeight="1">
      <c r="B172" s="48"/>
      <c r="C172" s="35" t="s">
        <v>35</v>
      </c>
      <c r="D172" s="35" t="s">
        <v>42</v>
      </c>
      <c r="E172" s="35" t="s">
        <v>39</v>
      </c>
      <c r="F172" s="35"/>
      <c r="G172" s="28" t="s">
        <v>248</v>
      </c>
      <c r="H172" s="80"/>
      <c r="I172" s="41"/>
      <c r="J172" s="41"/>
      <c r="K172" s="40">
        <v>100000</v>
      </c>
    </row>
    <row r="173" spans="2:11" ht="44.25" customHeight="1">
      <c r="B173" s="48"/>
      <c r="C173" s="35" t="s">
        <v>35</v>
      </c>
      <c r="D173" s="35" t="s">
        <v>42</v>
      </c>
      <c r="E173" s="35" t="s">
        <v>39</v>
      </c>
      <c r="F173" s="35"/>
      <c r="G173" s="28" t="s">
        <v>68</v>
      </c>
      <c r="H173" s="80"/>
      <c r="I173" s="41"/>
      <c r="J173" s="41"/>
      <c r="K173" s="40">
        <v>950000</v>
      </c>
    </row>
    <row r="174" spans="2:11" ht="27" customHeight="1">
      <c r="B174" s="48"/>
      <c r="C174" s="35" t="s">
        <v>35</v>
      </c>
      <c r="D174" s="35" t="s">
        <v>42</v>
      </c>
      <c r="E174" s="35" t="s">
        <v>39</v>
      </c>
      <c r="F174" s="35"/>
      <c r="G174" s="28" t="s">
        <v>69</v>
      </c>
      <c r="H174" s="80"/>
      <c r="I174" s="41"/>
      <c r="J174" s="41"/>
      <c r="K174" s="40">
        <v>100000</v>
      </c>
    </row>
    <row r="175" spans="2:11" ht="46.5" customHeight="1">
      <c r="B175" s="48"/>
      <c r="C175" s="35" t="s">
        <v>35</v>
      </c>
      <c r="D175" s="35" t="s">
        <v>42</v>
      </c>
      <c r="E175" s="35" t="s">
        <v>39</v>
      </c>
      <c r="F175" s="35"/>
      <c r="G175" s="28" t="s">
        <v>292</v>
      </c>
      <c r="H175" s="80"/>
      <c r="I175" s="41"/>
      <c r="J175" s="41"/>
      <c r="K175" s="40">
        <v>100000</v>
      </c>
    </row>
    <row r="176" spans="2:11" ht="75" customHeight="1">
      <c r="B176" s="48"/>
      <c r="C176" s="35" t="s">
        <v>35</v>
      </c>
      <c r="D176" s="35" t="s">
        <v>42</v>
      </c>
      <c r="E176" s="35" t="s">
        <v>39</v>
      </c>
      <c r="F176" s="35"/>
      <c r="G176" s="28" t="s">
        <v>70</v>
      </c>
      <c r="H176" s="80"/>
      <c r="I176" s="41"/>
      <c r="J176" s="41"/>
      <c r="K176" s="40">
        <v>997000</v>
      </c>
    </row>
    <row r="177" spans="2:11" ht="48.75" customHeight="1">
      <c r="B177" s="48"/>
      <c r="C177" s="35" t="s">
        <v>35</v>
      </c>
      <c r="D177" s="35" t="s">
        <v>42</v>
      </c>
      <c r="E177" s="35" t="s">
        <v>39</v>
      </c>
      <c r="F177" s="35"/>
      <c r="G177" s="28" t="s">
        <v>72</v>
      </c>
      <c r="H177" s="80"/>
      <c r="I177" s="41"/>
      <c r="J177" s="41"/>
      <c r="K177" s="40">
        <f>270000+1050000</f>
        <v>1320000</v>
      </c>
    </row>
    <row r="178" spans="2:11" ht="48.75" customHeight="1">
      <c r="B178" s="48"/>
      <c r="C178" s="35" t="s">
        <v>125</v>
      </c>
      <c r="D178" s="35" t="s">
        <v>126</v>
      </c>
      <c r="E178" s="35" t="s">
        <v>127</v>
      </c>
      <c r="F178" s="35"/>
      <c r="G178" s="28" t="s">
        <v>100</v>
      </c>
      <c r="H178" s="21"/>
      <c r="I178" s="21"/>
      <c r="J178" s="21"/>
      <c r="K178" s="40">
        <f>200000+98230</f>
        <v>298230</v>
      </c>
    </row>
    <row r="179" spans="2:11" ht="72" customHeight="1">
      <c r="B179" s="48"/>
      <c r="C179" s="18" t="s">
        <v>46</v>
      </c>
      <c r="D179" s="78"/>
      <c r="E179" s="78"/>
      <c r="F179" s="78" t="s">
        <v>47</v>
      </c>
      <c r="G179" s="28"/>
      <c r="H179" s="21"/>
      <c r="I179" s="21"/>
      <c r="J179" s="21"/>
      <c r="K179" s="41">
        <f>SUM(K180:K196)</f>
        <v>32771000</v>
      </c>
    </row>
    <row r="180" spans="2:11" ht="50.25" customHeight="1">
      <c r="B180" s="48"/>
      <c r="C180" s="35" t="s">
        <v>37</v>
      </c>
      <c r="D180" s="35" t="s">
        <v>43</v>
      </c>
      <c r="E180" s="35" t="s">
        <v>41</v>
      </c>
      <c r="F180" s="35"/>
      <c r="G180" s="28" t="s">
        <v>9</v>
      </c>
      <c r="H180" s="37"/>
      <c r="I180" s="21"/>
      <c r="J180" s="21"/>
      <c r="K180" s="40">
        <f>900000+400000</f>
        <v>1300000</v>
      </c>
    </row>
    <row r="181" spans="2:11" ht="45.75" customHeight="1">
      <c r="B181" s="48"/>
      <c r="C181" s="35" t="s">
        <v>37</v>
      </c>
      <c r="D181" s="35" t="s">
        <v>43</v>
      </c>
      <c r="E181" s="35" t="s">
        <v>41</v>
      </c>
      <c r="F181" s="35"/>
      <c r="G181" s="28" t="s">
        <v>51</v>
      </c>
      <c r="H181" s="37"/>
      <c r="I181" s="21"/>
      <c r="J181" s="21"/>
      <c r="K181" s="40">
        <f>400000+500000</f>
        <v>900000</v>
      </c>
    </row>
    <row r="182" spans="2:11" ht="24.75" customHeight="1">
      <c r="B182" s="48"/>
      <c r="C182" s="35" t="s">
        <v>36</v>
      </c>
      <c r="D182" s="35" t="s">
        <v>44</v>
      </c>
      <c r="E182" s="35" t="s">
        <v>40</v>
      </c>
      <c r="F182" s="35"/>
      <c r="G182" s="42" t="s">
        <v>10</v>
      </c>
      <c r="H182" s="37"/>
      <c r="I182" s="21"/>
      <c r="J182" s="21"/>
      <c r="K182" s="40">
        <f>200000+1800000+20000</f>
        <v>2020000</v>
      </c>
    </row>
    <row r="183" spans="2:11" ht="27.75" customHeight="1">
      <c r="B183" s="48"/>
      <c r="C183" s="35" t="s">
        <v>36</v>
      </c>
      <c r="D183" s="35" t="s">
        <v>44</v>
      </c>
      <c r="E183" s="35" t="s">
        <v>40</v>
      </c>
      <c r="F183" s="35"/>
      <c r="G183" s="42" t="s">
        <v>11</v>
      </c>
      <c r="H183" s="37"/>
      <c r="I183" s="21"/>
      <c r="J183" s="21"/>
      <c r="K183" s="40">
        <f>6435000+9670000-100000</f>
        <v>16005000</v>
      </c>
    </row>
    <row r="184" spans="2:11" ht="48" customHeight="1">
      <c r="B184" s="48"/>
      <c r="C184" s="35" t="s">
        <v>36</v>
      </c>
      <c r="D184" s="35" t="s">
        <v>44</v>
      </c>
      <c r="E184" s="35" t="s">
        <v>40</v>
      </c>
      <c r="F184" s="35"/>
      <c r="G184" s="42" t="s">
        <v>80</v>
      </c>
      <c r="H184" s="37"/>
      <c r="I184" s="21"/>
      <c r="J184" s="21"/>
      <c r="K184" s="40">
        <v>400000</v>
      </c>
    </row>
    <row r="185" spans="2:11" ht="48" customHeight="1">
      <c r="B185" s="48"/>
      <c r="C185" s="35" t="s">
        <v>36</v>
      </c>
      <c r="D185" s="35" t="s">
        <v>44</v>
      </c>
      <c r="E185" s="35" t="s">
        <v>40</v>
      </c>
      <c r="F185" s="35"/>
      <c r="G185" s="28" t="s">
        <v>71</v>
      </c>
      <c r="H185" s="80"/>
      <c r="I185" s="41"/>
      <c r="J185" s="41"/>
      <c r="K185" s="40">
        <v>700000</v>
      </c>
    </row>
    <row r="186" spans="2:11" ht="48" customHeight="1">
      <c r="B186" s="48"/>
      <c r="C186" s="35" t="s">
        <v>36</v>
      </c>
      <c r="D186" s="35" t="s">
        <v>44</v>
      </c>
      <c r="E186" s="35" t="s">
        <v>40</v>
      </c>
      <c r="F186" s="35"/>
      <c r="G186" s="42" t="s">
        <v>81</v>
      </c>
      <c r="H186" s="37"/>
      <c r="I186" s="21"/>
      <c r="J186" s="21"/>
      <c r="K186" s="40">
        <v>500000</v>
      </c>
    </row>
    <row r="187" spans="2:11" ht="48" customHeight="1">
      <c r="B187" s="48"/>
      <c r="C187" s="35" t="s">
        <v>36</v>
      </c>
      <c r="D187" s="35" t="s">
        <v>44</v>
      </c>
      <c r="E187" s="35" t="s">
        <v>40</v>
      </c>
      <c r="F187" s="35"/>
      <c r="G187" s="42" t="s">
        <v>13</v>
      </c>
      <c r="H187" s="37"/>
      <c r="I187" s="21"/>
      <c r="J187" s="21"/>
      <c r="K187" s="40">
        <f>480000-30000+4550000+1400000</f>
        <v>6400000</v>
      </c>
    </row>
    <row r="188" spans="2:11" ht="48" customHeight="1">
      <c r="B188" s="48"/>
      <c r="C188" s="35" t="s">
        <v>36</v>
      </c>
      <c r="D188" s="35" t="s">
        <v>44</v>
      </c>
      <c r="E188" s="35" t="s">
        <v>40</v>
      </c>
      <c r="F188" s="35"/>
      <c r="G188" s="42" t="s">
        <v>12</v>
      </c>
      <c r="H188" s="37"/>
      <c r="I188" s="21"/>
      <c r="J188" s="21"/>
      <c r="K188" s="40">
        <f>350000+300000+1100000</f>
        <v>1750000</v>
      </c>
    </row>
    <row r="189" spans="2:11" ht="31.5" customHeight="1">
      <c r="B189" s="48"/>
      <c r="C189" s="35" t="s">
        <v>36</v>
      </c>
      <c r="D189" s="35" t="s">
        <v>44</v>
      </c>
      <c r="E189" s="35" t="s">
        <v>40</v>
      </c>
      <c r="F189" s="35"/>
      <c r="G189" s="42" t="s">
        <v>293</v>
      </c>
      <c r="H189" s="37"/>
      <c r="I189" s="21"/>
      <c r="J189" s="21"/>
      <c r="K189" s="40">
        <v>50000</v>
      </c>
    </row>
    <row r="190" spans="2:11" ht="70.5" customHeight="1">
      <c r="B190" s="48"/>
      <c r="C190" s="35" t="s">
        <v>144</v>
      </c>
      <c r="D190" s="35" t="s">
        <v>145</v>
      </c>
      <c r="E190" s="35" t="s">
        <v>39</v>
      </c>
      <c r="F190" s="35"/>
      <c r="G190" s="85" t="s">
        <v>83</v>
      </c>
      <c r="H190" s="37"/>
      <c r="I190" s="21"/>
      <c r="J190" s="21"/>
      <c r="K190" s="40">
        <v>360000</v>
      </c>
    </row>
    <row r="191" spans="2:11" ht="70.5" customHeight="1">
      <c r="B191" s="48"/>
      <c r="C191" s="35" t="s">
        <v>144</v>
      </c>
      <c r="D191" s="35" t="s">
        <v>145</v>
      </c>
      <c r="E191" s="35" t="s">
        <v>39</v>
      </c>
      <c r="F191" s="35"/>
      <c r="G191" s="85" t="s">
        <v>294</v>
      </c>
      <c r="H191" s="37"/>
      <c r="I191" s="21"/>
      <c r="J191" s="21"/>
      <c r="K191" s="40">
        <v>1000000</v>
      </c>
    </row>
    <row r="192" spans="2:11" ht="70.5" customHeight="1">
      <c r="B192" s="48"/>
      <c r="C192" s="35" t="s">
        <v>144</v>
      </c>
      <c r="D192" s="35" t="s">
        <v>145</v>
      </c>
      <c r="E192" s="35" t="s">
        <v>39</v>
      </c>
      <c r="F192" s="35"/>
      <c r="G192" s="85" t="s">
        <v>82</v>
      </c>
      <c r="H192" s="37"/>
      <c r="I192" s="21"/>
      <c r="J192" s="21"/>
      <c r="K192" s="40">
        <f>1000000-230000-770000</f>
        <v>0</v>
      </c>
    </row>
    <row r="193" spans="2:11" ht="48" customHeight="1">
      <c r="B193" s="48"/>
      <c r="C193" s="35" t="s">
        <v>144</v>
      </c>
      <c r="D193" s="35" t="s">
        <v>145</v>
      </c>
      <c r="E193" s="35" t="s">
        <v>39</v>
      </c>
      <c r="F193" s="35"/>
      <c r="G193" s="85" t="s">
        <v>84</v>
      </c>
      <c r="H193" s="37"/>
      <c r="I193" s="21"/>
      <c r="J193" s="21"/>
      <c r="K193" s="40">
        <f>75000+50000+405000</f>
        <v>530000</v>
      </c>
    </row>
    <row r="194" spans="2:11" ht="48" customHeight="1">
      <c r="B194" s="48"/>
      <c r="C194" s="35" t="s">
        <v>144</v>
      </c>
      <c r="D194" s="35" t="s">
        <v>145</v>
      </c>
      <c r="E194" s="35" t="s">
        <v>39</v>
      </c>
      <c r="F194" s="35"/>
      <c r="G194" s="85" t="s">
        <v>85</v>
      </c>
      <c r="H194" s="37"/>
      <c r="I194" s="21"/>
      <c r="J194" s="21"/>
      <c r="K194" s="40">
        <f>270000+40000</f>
        <v>310000</v>
      </c>
    </row>
    <row r="195" spans="2:11" ht="48" customHeight="1">
      <c r="B195" s="48"/>
      <c r="C195" s="35" t="s">
        <v>144</v>
      </c>
      <c r="D195" s="35" t="s">
        <v>145</v>
      </c>
      <c r="E195" s="35" t="s">
        <v>39</v>
      </c>
      <c r="F195" s="35"/>
      <c r="G195" s="85" t="s">
        <v>86</v>
      </c>
      <c r="H195" s="37"/>
      <c r="I195" s="21"/>
      <c r="J195" s="21"/>
      <c r="K195" s="40">
        <v>235000</v>
      </c>
    </row>
    <row r="196" spans="2:11" ht="48" customHeight="1">
      <c r="B196" s="48"/>
      <c r="C196" s="35" t="s">
        <v>143</v>
      </c>
      <c r="D196" s="35" t="s">
        <v>126</v>
      </c>
      <c r="E196" s="35" t="s">
        <v>127</v>
      </c>
      <c r="F196" s="35"/>
      <c r="G196" s="42" t="s">
        <v>87</v>
      </c>
      <c r="H196" s="37"/>
      <c r="I196" s="21"/>
      <c r="J196" s="21"/>
      <c r="K196" s="40">
        <v>311000</v>
      </c>
    </row>
    <row r="197" spans="2:11" ht="65.25" customHeight="1">
      <c r="B197" s="48"/>
      <c r="C197" s="94" t="s">
        <v>156</v>
      </c>
      <c r="D197" s="35"/>
      <c r="E197" s="35"/>
      <c r="F197" s="86" t="s">
        <v>88</v>
      </c>
      <c r="G197" s="87"/>
      <c r="H197" s="21"/>
      <c r="I197" s="21"/>
      <c r="J197" s="21"/>
      <c r="K197" s="21">
        <f>SUM(K198:K199)</f>
        <v>2296000</v>
      </c>
    </row>
    <row r="198" spans="2:11" ht="63" customHeight="1">
      <c r="B198" s="48"/>
      <c r="C198" s="35" t="s">
        <v>146</v>
      </c>
      <c r="D198" s="35" t="s">
        <v>147</v>
      </c>
      <c r="E198" s="35" t="s">
        <v>148</v>
      </c>
      <c r="F198" s="88"/>
      <c r="G198" s="28" t="s">
        <v>89</v>
      </c>
      <c r="H198" s="21"/>
      <c r="I198" s="21"/>
      <c r="J198" s="21"/>
      <c r="K198" s="37">
        <v>1950000</v>
      </c>
    </row>
    <row r="199" spans="2:11" ht="72" customHeight="1">
      <c r="B199" s="48"/>
      <c r="C199" s="35" t="s">
        <v>146</v>
      </c>
      <c r="D199" s="35" t="s">
        <v>147</v>
      </c>
      <c r="E199" s="35" t="s">
        <v>148</v>
      </c>
      <c r="F199" s="88"/>
      <c r="G199" s="28" t="s">
        <v>90</v>
      </c>
      <c r="H199" s="21"/>
      <c r="I199" s="21"/>
      <c r="J199" s="21"/>
      <c r="K199" s="37">
        <v>346000</v>
      </c>
    </row>
    <row r="200" spans="2:11" ht="51.75" customHeight="1">
      <c r="B200" s="48"/>
      <c r="C200" s="94" t="s">
        <v>169</v>
      </c>
      <c r="D200" s="35"/>
      <c r="E200" s="35"/>
      <c r="F200" s="86" t="s">
        <v>168</v>
      </c>
      <c r="G200" s="28"/>
      <c r="H200" s="21"/>
      <c r="I200" s="21"/>
      <c r="J200" s="21"/>
      <c r="K200" s="21">
        <v>1300000</v>
      </c>
    </row>
    <row r="201" spans="2:11" ht="30" customHeight="1">
      <c r="B201" s="48"/>
      <c r="C201" s="35" t="s">
        <v>198</v>
      </c>
      <c r="D201" s="35" t="s">
        <v>109</v>
      </c>
      <c r="E201" s="35" t="s">
        <v>110</v>
      </c>
      <c r="F201" s="88"/>
      <c r="G201" s="28" t="s">
        <v>196</v>
      </c>
      <c r="H201" s="21"/>
      <c r="I201" s="21"/>
      <c r="J201" s="21"/>
      <c r="K201" s="37">
        <f>300000+200000</f>
        <v>500000</v>
      </c>
    </row>
    <row r="202" spans="2:11" ht="30.75" customHeight="1">
      <c r="B202" s="48"/>
      <c r="C202" s="35" t="s">
        <v>199</v>
      </c>
      <c r="D202" s="35" t="s">
        <v>112</v>
      </c>
      <c r="E202" s="35" t="s">
        <v>113</v>
      </c>
      <c r="F202" s="88"/>
      <c r="G202" s="28" t="s">
        <v>197</v>
      </c>
      <c r="H202" s="21"/>
      <c r="I202" s="21"/>
      <c r="J202" s="21"/>
      <c r="K202" s="37">
        <v>700000</v>
      </c>
    </row>
    <row r="203" spans="2:11" ht="30.75" customHeight="1">
      <c r="B203" s="48"/>
      <c r="C203" s="35" t="s">
        <v>295</v>
      </c>
      <c r="D203" s="35" t="s">
        <v>121</v>
      </c>
      <c r="E203" s="35" t="s">
        <v>122</v>
      </c>
      <c r="F203" s="88"/>
      <c r="G203" s="28" t="s">
        <v>296</v>
      </c>
      <c r="H203" s="21"/>
      <c r="I203" s="21"/>
      <c r="J203" s="21"/>
      <c r="K203" s="37">
        <v>100000</v>
      </c>
    </row>
    <row r="204" spans="2:11" ht="55.5" customHeight="1">
      <c r="B204" s="48"/>
      <c r="C204" s="94" t="s">
        <v>157</v>
      </c>
      <c r="D204" s="35"/>
      <c r="E204" s="35"/>
      <c r="F204" s="86" t="s">
        <v>101</v>
      </c>
      <c r="G204" s="28"/>
      <c r="H204" s="21"/>
      <c r="I204" s="21"/>
      <c r="J204" s="21"/>
      <c r="K204" s="21">
        <f>SUM(K205:K211)</f>
        <v>3436000</v>
      </c>
    </row>
    <row r="205" spans="2:11" ht="31.5" customHeight="1">
      <c r="B205" s="48"/>
      <c r="C205" s="35" t="s">
        <v>297</v>
      </c>
      <c r="D205" s="35" t="s">
        <v>218</v>
      </c>
      <c r="E205" s="35" t="s">
        <v>219</v>
      </c>
      <c r="F205" s="86"/>
      <c r="G205" s="28" t="s">
        <v>298</v>
      </c>
      <c r="H205" s="21"/>
      <c r="I205" s="21"/>
      <c r="J205" s="21"/>
      <c r="K205" s="37">
        <v>60000</v>
      </c>
    </row>
    <row r="206" spans="2:11" ht="33" customHeight="1">
      <c r="B206" s="48"/>
      <c r="C206" s="35" t="s">
        <v>149</v>
      </c>
      <c r="D206" s="35" t="s">
        <v>141</v>
      </c>
      <c r="E206" s="35" t="s">
        <v>142</v>
      </c>
      <c r="F206" s="88"/>
      <c r="G206" s="28" t="s">
        <v>102</v>
      </c>
      <c r="H206" s="21"/>
      <c r="I206" s="21"/>
      <c r="J206" s="21"/>
      <c r="K206" s="37">
        <v>1000000</v>
      </c>
    </row>
    <row r="207" spans="2:11" ht="45" customHeight="1">
      <c r="B207" s="48"/>
      <c r="C207" s="35" t="s">
        <v>149</v>
      </c>
      <c r="D207" s="35" t="s">
        <v>141</v>
      </c>
      <c r="E207" s="35" t="s">
        <v>142</v>
      </c>
      <c r="F207" s="88"/>
      <c r="G207" s="28" t="s">
        <v>166</v>
      </c>
      <c r="H207" s="21"/>
      <c r="I207" s="21"/>
      <c r="J207" s="21"/>
      <c r="K207" s="37">
        <v>38000</v>
      </c>
    </row>
    <row r="208" spans="2:11" ht="28.5" customHeight="1">
      <c r="B208" s="48"/>
      <c r="C208" s="35" t="s">
        <v>149</v>
      </c>
      <c r="D208" s="35" t="s">
        <v>141</v>
      </c>
      <c r="E208" s="35" t="s">
        <v>142</v>
      </c>
      <c r="F208" s="88"/>
      <c r="G208" s="28" t="s">
        <v>103</v>
      </c>
      <c r="H208" s="21"/>
      <c r="I208" s="21"/>
      <c r="J208" s="21"/>
      <c r="K208" s="37">
        <f>2000000-800000</f>
        <v>1200000</v>
      </c>
    </row>
    <row r="209" spans="2:11" ht="28.5" customHeight="1">
      <c r="B209" s="48"/>
      <c r="C209" s="35" t="s">
        <v>149</v>
      </c>
      <c r="D209" s="35" t="s">
        <v>141</v>
      </c>
      <c r="E209" s="35" t="s">
        <v>142</v>
      </c>
      <c r="F209" s="88"/>
      <c r="G209" s="28" t="s">
        <v>299</v>
      </c>
      <c r="H209" s="21"/>
      <c r="I209" s="21"/>
      <c r="J209" s="21"/>
      <c r="K209" s="37">
        <v>800000</v>
      </c>
    </row>
    <row r="210" spans="2:11" ht="42.75" customHeight="1">
      <c r="B210" s="48"/>
      <c r="C210" s="35" t="s">
        <v>149</v>
      </c>
      <c r="D210" s="35" t="s">
        <v>141</v>
      </c>
      <c r="E210" s="35" t="s">
        <v>142</v>
      </c>
      <c r="F210" s="88"/>
      <c r="G210" s="28" t="s">
        <v>167</v>
      </c>
      <c r="H210" s="21"/>
      <c r="I210" s="21"/>
      <c r="J210" s="21"/>
      <c r="K210" s="37">
        <v>38000</v>
      </c>
    </row>
    <row r="211" spans="2:11" ht="69.75" customHeight="1">
      <c r="B211" s="48"/>
      <c r="C211" s="35" t="s">
        <v>300</v>
      </c>
      <c r="D211" s="35" t="s">
        <v>145</v>
      </c>
      <c r="E211" s="35" t="s">
        <v>39</v>
      </c>
      <c r="F211" s="88"/>
      <c r="G211" s="85" t="s">
        <v>301</v>
      </c>
      <c r="H211" s="21"/>
      <c r="I211" s="21"/>
      <c r="J211" s="21"/>
      <c r="K211" s="37">
        <v>300000</v>
      </c>
    </row>
    <row r="212" spans="2:11" ht="45" customHeight="1">
      <c r="B212" s="48"/>
      <c r="C212" s="94" t="s">
        <v>158</v>
      </c>
      <c r="D212" s="35"/>
      <c r="E212" s="35"/>
      <c r="F212" s="86" t="s">
        <v>91</v>
      </c>
      <c r="G212" s="42"/>
      <c r="H212" s="37"/>
      <c r="I212" s="21"/>
      <c r="J212" s="21"/>
      <c r="K212" s="41">
        <v>500000</v>
      </c>
    </row>
    <row r="213" spans="2:11" ht="48" customHeight="1">
      <c r="B213" s="48"/>
      <c r="C213" s="35" t="s">
        <v>150</v>
      </c>
      <c r="D213" s="35" t="s">
        <v>126</v>
      </c>
      <c r="E213" s="35" t="s">
        <v>127</v>
      </c>
      <c r="F213" s="35"/>
      <c r="G213" s="42" t="s">
        <v>92</v>
      </c>
      <c r="H213" s="37"/>
      <c r="I213" s="21"/>
      <c r="J213" s="21"/>
      <c r="K213" s="40">
        <v>500000</v>
      </c>
    </row>
    <row r="214" spans="2:11" ht="48" customHeight="1">
      <c r="B214" s="48"/>
      <c r="C214" s="35"/>
      <c r="D214" s="35"/>
      <c r="E214" s="35"/>
      <c r="F214" s="94" t="s">
        <v>162</v>
      </c>
      <c r="G214" s="42"/>
      <c r="H214" s="37"/>
      <c r="I214" s="21"/>
      <c r="J214" s="21"/>
      <c r="K214" s="21">
        <f>SUM(K215:K217)</f>
        <v>1175000</v>
      </c>
    </row>
    <row r="215" spans="2:11" ht="48" customHeight="1">
      <c r="B215" s="48"/>
      <c r="C215" s="35" t="s">
        <v>164</v>
      </c>
      <c r="D215" s="35" t="s">
        <v>135</v>
      </c>
      <c r="E215" s="35" t="s">
        <v>136</v>
      </c>
      <c r="F215" s="35"/>
      <c r="G215" s="42" t="s">
        <v>302</v>
      </c>
      <c r="H215" s="37"/>
      <c r="I215" s="21"/>
      <c r="J215" s="21"/>
      <c r="K215" s="40">
        <f>75000+15000</f>
        <v>90000</v>
      </c>
    </row>
    <row r="216" spans="2:11" ht="27.75" customHeight="1">
      <c r="B216" s="48"/>
      <c r="C216" s="35" t="s">
        <v>165</v>
      </c>
      <c r="D216" s="35" t="s">
        <v>138</v>
      </c>
      <c r="E216" s="35" t="s">
        <v>139</v>
      </c>
      <c r="F216" s="35"/>
      <c r="G216" s="42" t="s">
        <v>163</v>
      </c>
      <c r="H216" s="37"/>
      <c r="I216" s="21"/>
      <c r="J216" s="21"/>
      <c r="K216" s="40">
        <v>85000</v>
      </c>
    </row>
    <row r="217" spans="2:11" ht="72" customHeight="1">
      <c r="B217" s="48"/>
      <c r="C217" s="35" t="s">
        <v>303</v>
      </c>
      <c r="D217" s="35" t="s">
        <v>145</v>
      </c>
      <c r="E217" s="35" t="s">
        <v>39</v>
      </c>
      <c r="F217" s="35"/>
      <c r="G217" s="85" t="s">
        <v>304</v>
      </c>
      <c r="H217" s="37"/>
      <c r="I217" s="21"/>
      <c r="J217" s="21"/>
      <c r="K217" s="40">
        <v>1000000</v>
      </c>
    </row>
    <row r="218" spans="2:11" ht="61.5" customHeight="1">
      <c r="B218" s="48"/>
      <c r="C218" s="94" t="s">
        <v>159</v>
      </c>
      <c r="D218" s="35"/>
      <c r="E218" s="35"/>
      <c r="F218" s="89" t="s">
        <v>93</v>
      </c>
      <c r="G218" s="90"/>
      <c r="H218" s="21"/>
      <c r="I218" s="21"/>
      <c r="J218" s="21"/>
      <c r="K218" s="21">
        <f>SUM(K219:K222)</f>
        <v>3617000</v>
      </c>
    </row>
    <row r="219" spans="2:11" ht="48" customHeight="1">
      <c r="B219" s="48"/>
      <c r="C219" s="35" t="s">
        <v>151</v>
      </c>
      <c r="D219" s="35" t="s">
        <v>152</v>
      </c>
      <c r="E219" s="35" t="s">
        <v>127</v>
      </c>
      <c r="F219" s="91"/>
      <c r="G219" s="90" t="s">
        <v>94</v>
      </c>
      <c r="H219" s="21"/>
      <c r="I219" s="21"/>
      <c r="J219" s="21"/>
      <c r="K219" s="37">
        <v>500000</v>
      </c>
    </row>
    <row r="220" spans="2:11" ht="48" customHeight="1">
      <c r="B220" s="48"/>
      <c r="C220" s="35" t="s">
        <v>151</v>
      </c>
      <c r="D220" s="35" t="s">
        <v>152</v>
      </c>
      <c r="E220" s="35" t="s">
        <v>127</v>
      </c>
      <c r="F220" s="91"/>
      <c r="G220" s="90" t="s">
        <v>201</v>
      </c>
      <c r="H220" s="21"/>
      <c r="I220" s="21"/>
      <c r="J220" s="21"/>
      <c r="K220" s="37">
        <f>500000+350000-76000-10000-264000+200000</f>
        <v>700000</v>
      </c>
    </row>
    <row r="221" spans="2:11" ht="75.75" customHeight="1">
      <c r="B221" s="48"/>
      <c r="C221" s="35" t="s">
        <v>305</v>
      </c>
      <c r="D221" s="35" t="s">
        <v>145</v>
      </c>
      <c r="E221" s="35" t="s">
        <v>39</v>
      </c>
      <c r="F221" s="35"/>
      <c r="G221" s="85" t="s">
        <v>82</v>
      </c>
      <c r="H221" s="21"/>
      <c r="I221" s="21"/>
      <c r="J221" s="21"/>
      <c r="K221" s="37">
        <v>870000</v>
      </c>
    </row>
    <row r="222" spans="2:11" ht="94.5" customHeight="1">
      <c r="B222" s="48"/>
      <c r="C222" s="35" t="s">
        <v>153</v>
      </c>
      <c r="D222" s="35" t="s">
        <v>42</v>
      </c>
      <c r="E222" s="35" t="s">
        <v>39</v>
      </c>
      <c r="F222" s="91"/>
      <c r="G222" s="90" t="s">
        <v>200</v>
      </c>
      <c r="H222" s="21"/>
      <c r="I222" s="21"/>
      <c r="J222" s="21"/>
      <c r="K222" s="37">
        <f>1500000+47000</f>
        <v>1547000</v>
      </c>
    </row>
    <row r="223" spans="2:11" ht="49.5" customHeight="1">
      <c r="B223" s="48"/>
      <c r="C223" s="94" t="s">
        <v>306</v>
      </c>
      <c r="D223" s="35"/>
      <c r="E223" s="35"/>
      <c r="F223" s="89" t="s">
        <v>307</v>
      </c>
      <c r="G223" s="90"/>
      <c r="H223" s="21"/>
      <c r="I223" s="21"/>
      <c r="J223" s="21"/>
      <c r="K223" s="21">
        <v>50000</v>
      </c>
    </row>
    <row r="224" spans="2:11" ht="30" customHeight="1">
      <c r="B224" s="48"/>
      <c r="C224" s="35" t="s">
        <v>309</v>
      </c>
      <c r="D224" s="35" t="s">
        <v>310</v>
      </c>
      <c r="E224" s="35" t="s">
        <v>130</v>
      </c>
      <c r="F224" s="91"/>
      <c r="G224" s="90" t="s">
        <v>308</v>
      </c>
      <c r="H224" s="21"/>
      <c r="I224" s="21"/>
      <c r="J224" s="21"/>
      <c r="K224" s="37">
        <v>50000</v>
      </c>
    </row>
    <row r="225" spans="2:11" ht="63.75" customHeight="1">
      <c r="B225" s="48"/>
      <c r="C225" s="94" t="s">
        <v>160</v>
      </c>
      <c r="D225" s="35"/>
      <c r="E225" s="35"/>
      <c r="F225" s="78" t="s">
        <v>95</v>
      </c>
      <c r="G225" s="90"/>
      <c r="H225" s="21"/>
      <c r="I225" s="21"/>
      <c r="J225" s="21"/>
      <c r="K225" s="21">
        <f>160000+10000</f>
        <v>170000</v>
      </c>
    </row>
    <row r="226" spans="2:11" ht="70.5" customHeight="1">
      <c r="B226" s="48"/>
      <c r="C226" s="35" t="s">
        <v>154</v>
      </c>
      <c r="D226" s="35" t="s">
        <v>126</v>
      </c>
      <c r="E226" s="35" t="s">
        <v>127</v>
      </c>
      <c r="F226" s="88"/>
      <c r="G226" s="90" t="s">
        <v>96</v>
      </c>
      <c r="H226" s="21"/>
      <c r="I226" s="21"/>
      <c r="J226" s="21"/>
      <c r="K226" s="37">
        <f>160000+10000</f>
        <v>170000</v>
      </c>
    </row>
    <row r="227" spans="2:11" ht="79.5" customHeight="1">
      <c r="B227" s="48"/>
      <c r="C227" s="94" t="s">
        <v>161</v>
      </c>
      <c r="D227" s="35"/>
      <c r="E227" s="35"/>
      <c r="F227" s="86" t="s">
        <v>97</v>
      </c>
      <c r="G227" s="93"/>
      <c r="H227" s="37"/>
      <c r="I227" s="37"/>
      <c r="J227" s="37"/>
      <c r="K227" s="21">
        <v>200000</v>
      </c>
    </row>
    <row r="228" spans="2:11" ht="48.75" customHeight="1">
      <c r="B228" s="48"/>
      <c r="C228" s="35" t="s">
        <v>155</v>
      </c>
      <c r="D228" s="35" t="s">
        <v>126</v>
      </c>
      <c r="E228" s="35" t="s">
        <v>127</v>
      </c>
      <c r="F228" s="92"/>
      <c r="G228" s="42" t="s">
        <v>98</v>
      </c>
      <c r="H228" s="37"/>
      <c r="I228" s="37"/>
      <c r="J228" s="37"/>
      <c r="K228" s="37">
        <v>200000</v>
      </c>
    </row>
    <row r="229" spans="2:11" ht="48.75" customHeight="1">
      <c r="B229" s="48"/>
      <c r="C229" s="105" t="s">
        <v>206</v>
      </c>
      <c r="D229" s="106"/>
      <c r="E229" s="106"/>
      <c r="F229" s="106"/>
      <c r="G229" s="107"/>
      <c r="H229" s="37"/>
      <c r="I229" s="37"/>
      <c r="J229" s="37"/>
      <c r="K229" s="37"/>
    </row>
    <row r="230" spans="2:11" ht="48.75" customHeight="1">
      <c r="B230" s="48"/>
      <c r="C230" s="35"/>
      <c r="D230" s="35"/>
      <c r="E230" s="35"/>
      <c r="F230" s="78" t="s">
        <v>47</v>
      </c>
      <c r="G230" s="42"/>
      <c r="H230" s="37"/>
      <c r="I230" s="37"/>
      <c r="J230" s="37"/>
      <c r="K230" s="21">
        <f>720000+1280000</f>
        <v>2000000</v>
      </c>
    </row>
    <row r="231" spans="2:11" ht="72.75" customHeight="1">
      <c r="B231" s="48"/>
      <c r="C231" s="35" t="s">
        <v>202</v>
      </c>
      <c r="D231" s="35" t="s">
        <v>203</v>
      </c>
      <c r="E231" s="35" t="s">
        <v>204</v>
      </c>
      <c r="F231" s="92"/>
      <c r="G231" s="42" t="s">
        <v>205</v>
      </c>
      <c r="H231" s="37"/>
      <c r="I231" s="37"/>
      <c r="J231" s="37"/>
      <c r="K231" s="37">
        <f>720000+1280000</f>
        <v>2000000</v>
      </c>
    </row>
    <row r="232" spans="2:11" ht="72.75" customHeight="1">
      <c r="B232" s="48"/>
      <c r="C232" s="35" t="s">
        <v>328</v>
      </c>
      <c r="D232" s="35" t="s">
        <v>329</v>
      </c>
      <c r="E232" s="35" t="s">
        <v>330</v>
      </c>
      <c r="F232" s="89" t="s">
        <v>93</v>
      </c>
      <c r="G232" s="90" t="s">
        <v>331</v>
      </c>
      <c r="H232" s="21"/>
      <c r="I232" s="21"/>
      <c r="J232" s="21"/>
      <c r="K232" s="37">
        <v>100000</v>
      </c>
    </row>
    <row r="233" spans="2:11" ht="165" customHeight="1">
      <c r="B233" s="48"/>
      <c r="C233" s="35" t="s">
        <v>311</v>
      </c>
      <c r="D233" s="35" t="s">
        <v>312</v>
      </c>
      <c r="E233" s="35" t="s">
        <v>126</v>
      </c>
      <c r="F233" s="78" t="s">
        <v>313</v>
      </c>
      <c r="G233" s="42" t="s">
        <v>314</v>
      </c>
      <c r="H233" s="37"/>
      <c r="I233" s="37"/>
      <c r="J233" s="37"/>
      <c r="K233" s="96">
        <v>200000</v>
      </c>
    </row>
    <row r="234" spans="2:11" ht="72.75" customHeight="1">
      <c r="B234" s="48"/>
      <c r="C234" s="105" t="s">
        <v>315</v>
      </c>
      <c r="D234" s="106"/>
      <c r="E234" s="106"/>
      <c r="F234" s="106"/>
      <c r="G234" s="106"/>
      <c r="H234" s="106"/>
      <c r="I234" s="106"/>
      <c r="J234" s="106"/>
      <c r="K234" s="107"/>
    </row>
    <row r="235" spans="2:11" ht="119.25" customHeight="1">
      <c r="B235" s="48"/>
      <c r="C235" s="35" t="s">
        <v>199</v>
      </c>
      <c r="D235" s="35" t="s">
        <v>112</v>
      </c>
      <c r="E235" s="35" t="s">
        <v>113</v>
      </c>
      <c r="F235" s="95" t="s">
        <v>168</v>
      </c>
      <c r="G235" s="42" t="s">
        <v>316</v>
      </c>
      <c r="H235" s="37"/>
      <c r="I235" s="37"/>
      <c r="J235" s="37"/>
      <c r="K235" s="37">
        <v>596000</v>
      </c>
    </row>
    <row r="236" spans="2:11" ht="26.25" customHeight="1">
      <c r="B236" s="48"/>
      <c r="C236" s="35"/>
      <c r="D236" s="35"/>
      <c r="E236" s="44" t="s">
        <v>0</v>
      </c>
      <c r="F236" s="44"/>
      <c r="G236" s="45"/>
      <c r="H236" s="46"/>
      <c r="I236" s="46"/>
      <c r="J236" s="46"/>
      <c r="K236" s="47">
        <f>SUM(K10,K179,K197,K200,K204,K212,K214,K218,K223,K225,K227,K231:K233,K235)</f>
        <v>100925726</v>
      </c>
    </row>
    <row r="237" spans="2:11" ht="15">
      <c r="B237" s="48"/>
      <c r="C237" s="108"/>
      <c r="D237" s="108"/>
      <c r="E237" s="108"/>
      <c r="F237" s="108"/>
      <c r="G237" s="108"/>
      <c r="H237" s="108"/>
      <c r="I237" s="51"/>
      <c r="J237" s="51"/>
      <c r="K237" s="51"/>
    </row>
    <row r="238" spans="2:11" ht="22.5" customHeight="1">
      <c r="B238" s="111" t="s">
        <v>332</v>
      </c>
      <c r="C238" s="109"/>
      <c r="D238" s="109"/>
      <c r="E238" s="109"/>
      <c r="F238" s="83"/>
      <c r="G238" s="112" t="s">
        <v>333</v>
      </c>
      <c r="H238" s="75"/>
      <c r="I238" s="51"/>
      <c r="J238" s="51"/>
      <c r="K238" s="51"/>
    </row>
    <row r="239" spans="2:11" ht="15" customHeight="1">
      <c r="B239" s="48"/>
      <c r="C239" s="49"/>
      <c r="D239" s="49"/>
      <c r="E239" s="110"/>
      <c r="F239" s="110"/>
      <c r="G239" s="110"/>
      <c r="H239" s="110"/>
      <c r="I239" s="110"/>
      <c r="J239" s="110"/>
      <c r="K239" s="51"/>
    </row>
    <row r="240" spans="2:11" ht="25.5" customHeight="1">
      <c r="B240" s="48"/>
      <c r="C240" s="49"/>
      <c r="D240" s="49"/>
      <c r="E240" s="110"/>
      <c r="F240" s="110"/>
      <c r="G240" s="110"/>
      <c r="H240" s="110"/>
      <c r="I240" s="110"/>
      <c r="J240" s="110"/>
      <c r="K240" s="51"/>
    </row>
    <row r="241" spans="2:11" ht="15">
      <c r="B241" s="48"/>
      <c r="C241" s="49"/>
      <c r="D241" s="49"/>
      <c r="E241" s="50"/>
      <c r="F241" s="50"/>
      <c r="G241" s="51"/>
      <c r="H241" s="51"/>
      <c r="I241" s="51"/>
      <c r="J241" s="51"/>
      <c r="K241" s="51"/>
    </row>
    <row r="242" spans="2:11" ht="22.5">
      <c r="B242" s="109"/>
      <c r="C242" s="109"/>
      <c r="D242" s="109"/>
      <c r="E242" s="109"/>
      <c r="F242" s="83"/>
      <c r="G242" s="72"/>
      <c r="H242" s="51"/>
      <c r="I242" s="51"/>
      <c r="J242" s="51"/>
      <c r="K242" s="51"/>
    </row>
    <row r="243" spans="2:11" ht="52.5" customHeight="1">
      <c r="B243" s="48"/>
      <c r="C243" s="49"/>
      <c r="D243" s="49"/>
      <c r="E243" s="50"/>
      <c r="F243" s="50"/>
      <c r="G243" s="52"/>
      <c r="H243" s="53"/>
      <c r="I243" s="53"/>
      <c r="J243" s="53"/>
      <c r="K243" s="54"/>
    </row>
    <row r="244" spans="2:11" ht="42" customHeight="1">
      <c r="B244" s="48"/>
      <c r="C244" s="49"/>
      <c r="D244" s="49"/>
      <c r="E244" s="50"/>
      <c r="F244" s="50"/>
      <c r="G244" s="52"/>
      <c r="H244" s="53"/>
      <c r="I244" s="53"/>
      <c r="J244" s="53"/>
      <c r="K244" s="55"/>
    </row>
    <row r="245" spans="2:11" ht="41.25" customHeight="1">
      <c r="B245" s="48"/>
      <c r="C245" s="49"/>
      <c r="D245" s="49"/>
      <c r="E245" s="50"/>
      <c r="F245" s="50"/>
      <c r="G245" s="56"/>
      <c r="H245" s="53"/>
      <c r="I245" s="53"/>
      <c r="J245" s="53"/>
      <c r="K245" s="55"/>
    </row>
    <row r="246" spans="2:11" ht="20.25">
      <c r="B246" s="48"/>
      <c r="C246" s="49"/>
      <c r="D246" s="49"/>
      <c r="E246" s="50"/>
      <c r="F246" s="50"/>
      <c r="G246" s="56"/>
      <c r="H246" s="53"/>
      <c r="I246" s="53"/>
      <c r="J246" s="53"/>
      <c r="K246" s="55"/>
    </row>
    <row r="247" spans="2:11" ht="20.25">
      <c r="B247" s="48"/>
      <c r="C247" s="49"/>
      <c r="D247" s="49"/>
      <c r="E247" s="50"/>
      <c r="F247" s="50"/>
      <c r="G247" s="57"/>
      <c r="H247" s="53"/>
      <c r="I247" s="53"/>
      <c r="J247" s="53"/>
      <c r="K247" s="58"/>
    </row>
    <row r="248" spans="2:11" ht="20.25">
      <c r="B248" s="48"/>
      <c r="C248" s="49"/>
      <c r="D248" s="49"/>
      <c r="E248" s="59"/>
      <c r="F248" s="59"/>
      <c r="G248" s="60"/>
      <c r="H248" s="53"/>
      <c r="I248" s="53"/>
      <c r="J248" s="53"/>
      <c r="K248" s="55"/>
    </row>
    <row r="249" spans="2:11" ht="20.25">
      <c r="B249" s="48"/>
      <c r="C249" s="49"/>
      <c r="D249" s="49"/>
      <c r="E249" s="50"/>
      <c r="F249" s="50"/>
      <c r="G249" s="61"/>
      <c r="H249" s="53"/>
      <c r="I249" s="53"/>
      <c r="J249" s="53"/>
      <c r="K249" s="55"/>
    </row>
    <row r="250" spans="2:11" ht="20.25">
      <c r="B250" s="48"/>
      <c r="C250" s="49"/>
      <c r="D250" s="49"/>
      <c r="E250" s="50"/>
      <c r="F250" s="50"/>
      <c r="G250" s="61"/>
      <c r="H250" s="53"/>
      <c r="I250" s="53"/>
      <c r="J250" s="53"/>
      <c r="K250" s="55"/>
    </row>
    <row r="251" spans="2:11" ht="20.25">
      <c r="B251" s="48"/>
      <c r="C251" s="49"/>
      <c r="D251" s="49"/>
      <c r="E251" s="50"/>
      <c r="F251" s="50"/>
      <c r="G251" s="61"/>
      <c r="H251" s="53"/>
      <c r="I251" s="53"/>
      <c r="J251" s="53"/>
      <c r="K251" s="55"/>
    </row>
    <row r="252" spans="2:11" ht="42.75" customHeight="1">
      <c r="B252" s="48"/>
      <c r="C252" s="49"/>
      <c r="D252" s="49"/>
      <c r="E252" s="50"/>
      <c r="F252" s="50"/>
      <c r="G252" s="61"/>
      <c r="H252" s="53"/>
      <c r="I252" s="53"/>
      <c r="J252" s="53"/>
      <c r="K252" s="55"/>
    </row>
    <row r="253" spans="2:11" ht="20.25">
      <c r="B253" s="48"/>
      <c r="C253" s="49"/>
      <c r="D253" s="49"/>
      <c r="E253" s="50"/>
      <c r="F253" s="50"/>
      <c r="G253" s="61"/>
      <c r="H253" s="53"/>
      <c r="I253" s="53"/>
      <c r="J253" s="53"/>
      <c r="K253" s="55"/>
    </row>
    <row r="254" spans="2:11" ht="20.25">
      <c r="B254" s="48"/>
      <c r="C254" s="49"/>
      <c r="D254" s="49"/>
      <c r="E254" s="50"/>
      <c r="F254" s="50"/>
      <c r="G254" s="61"/>
      <c r="H254" s="53"/>
      <c r="I254" s="53"/>
      <c r="J254" s="53"/>
      <c r="K254" s="55"/>
    </row>
    <row r="255" spans="2:11" ht="57" customHeight="1">
      <c r="B255" s="48"/>
      <c r="C255" s="49"/>
      <c r="D255" s="49"/>
      <c r="E255" s="50"/>
      <c r="F255" s="50"/>
      <c r="G255" s="61"/>
      <c r="H255" s="53"/>
      <c r="I255" s="53"/>
      <c r="J255" s="53"/>
      <c r="K255" s="55"/>
    </row>
    <row r="256" spans="2:11" ht="20.25">
      <c r="B256" s="48"/>
      <c r="C256" s="49"/>
      <c r="D256" s="49"/>
      <c r="E256" s="50"/>
      <c r="F256" s="50"/>
      <c r="G256" s="61"/>
      <c r="H256" s="53"/>
      <c r="I256" s="53"/>
      <c r="J256" s="53"/>
      <c r="K256" s="55"/>
    </row>
    <row r="257" spans="2:11" ht="20.25">
      <c r="B257" s="48"/>
      <c r="C257" s="49"/>
      <c r="D257" s="49"/>
      <c r="E257" s="50"/>
      <c r="F257" s="50"/>
      <c r="G257" s="61"/>
      <c r="H257" s="53"/>
      <c r="I257" s="53"/>
      <c r="J257" s="53"/>
      <c r="K257" s="55"/>
    </row>
    <row r="258" spans="2:11" ht="20.25">
      <c r="B258" s="48"/>
      <c r="C258" s="49"/>
      <c r="D258" s="49"/>
      <c r="E258" s="50"/>
      <c r="F258" s="50"/>
      <c r="G258" s="61"/>
      <c r="H258" s="53"/>
      <c r="I258" s="53"/>
      <c r="J258" s="53"/>
      <c r="K258" s="55"/>
    </row>
    <row r="259" spans="2:11" ht="20.25">
      <c r="B259" s="48"/>
      <c r="C259" s="49"/>
      <c r="D259" s="49"/>
      <c r="E259" s="50"/>
      <c r="F259" s="50"/>
      <c r="G259" s="61"/>
      <c r="H259" s="53"/>
      <c r="I259" s="53"/>
      <c r="J259" s="53"/>
      <c r="K259" s="55"/>
    </row>
    <row r="260" spans="2:11" ht="20.25">
      <c r="B260" s="48"/>
      <c r="C260" s="49"/>
      <c r="D260" s="49"/>
      <c r="E260" s="50"/>
      <c r="F260" s="50"/>
      <c r="G260" s="61"/>
      <c r="H260" s="53"/>
      <c r="I260" s="53"/>
      <c r="J260" s="53"/>
      <c r="K260" s="55"/>
    </row>
    <row r="261" spans="2:11" ht="20.25">
      <c r="B261" s="48"/>
      <c r="C261" s="49"/>
      <c r="D261" s="49"/>
      <c r="E261" s="50"/>
      <c r="F261" s="50"/>
      <c r="G261" s="61"/>
      <c r="H261" s="53"/>
      <c r="I261" s="53"/>
      <c r="J261" s="53"/>
      <c r="K261" s="55"/>
    </row>
    <row r="262" spans="2:11" ht="20.25">
      <c r="B262" s="48"/>
      <c r="C262" s="49"/>
      <c r="D262" s="49"/>
      <c r="E262" s="50"/>
      <c r="F262" s="50"/>
      <c r="G262" s="61"/>
      <c r="H262" s="53"/>
      <c r="I262" s="53"/>
      <c r="J262" s="53"/>
      <c r="K262" s="55"/>
    </row>
    <row r="263" spans="2:11" ht="20.25">
      <c r="B263" s="48"/>
      <c r="C263" s="49"/>
      <c r="D263" s="49"/>
      <c r="E263" s="50"/>
      <c r="F263" s="50"/>
      <c r="G263" s="62"/>
      <c r="H263" s="53"/>
      <c r="I263" s="53"/>
      <c r="J263" s="53"/>
      <c r="K263" s="55"/>
    </row>
    <row r="264" spans="2:11" ht="20.25">
      <c r="B264" s="48"/>
      <c r="C264" s="49"/>
      <c r="D264" s="49"/>
      <c r="E264" s="50"/>
      <c r="F264" s="50"/>
      <c r="G264" s="62"/>
      <c r="H264" s="53"/>
      <c r="I264" s="53"/>
      <c r="J264" s="53"/>
      <c r="K264" s="55"/>
    </row>
    <row r="265" spans="2:11" ht="20.25">
      <c r="B265" s="48"/>
      <c r="C265" s="49"/>
      <c r="D265" s="49"/>
      <c r="E265" s="50"/>
      <c r="F265" s="50"/>
      <c r="G265" s="52"/>
      <c r="H265" s="53"/>
      <c r="I265" s="53"/>
      <c r="J265" s="53"/>
      <c r="K265" s="63"/>
    </row>
    <row r="266" spans="2:11" ht="20.25">
      <c r="B266" s="48"/>
      <c r="C266" s="49"/>
      <c r="D266" s="49"/>
      <c r="E266" s="50"/>
      <c r="F266" s="50"/>
      <c r="G266" s="52"/>
      <c r="H266" s="53"/>
      <c r="I266" s="53"/>
      <c r="J266" s="53"/>
      <c r="K266" s="63"/>
    </row>
    <row r="267" spans="2:11" ht="20.25">
      <c r="B267" s="48"/>
      <c r="C267" s="49"/>
      <c r="D267" s="49"/>
      <c r="E267" s="50"/>
      <c r="F267" s="50"/>
      <c r="G267" s="64"/>
      <c r="H267" s="53"/>
      <c r="I267" s="53"/>
      <c r="J267" s="53"/>
      <c r="K267" s="63"/>
    </row>
    <row r="268" spans="2:11" ht="20.25">
      <c r="B268" s="48"/>
      <c r="C268" s="49"/>
      <c r="D268" s="49"/>
      <c r="E268" s="50"/>
      <c r="F268" s="50"/>
      <c r="G268" s="65"/>
      <c r="H268" s="53"/>
      <c r="I268" s="53"/>
      <c r="J268" s="53"/>
      <c r="K268" s="63"/>
    </row>
    <row r="269" spans="2:11" ht="20.25">
      <c r="B269" s="48"/>
      <c r="C269" s="49"/>
      <c r="D269" s="49"/>
      <c r="E269" s="50"/>
      <c r="F269" s="50"/>
      <c r="G269" s="65"/>
      <c r="H269" s="53"/>
      <c r="I269" s="53"/>
      <c r="J269" s="53"/>
      <c r="K269" s="63"/>
    </row>
    <row r="270" spans="2:11" ht="20.25">
      <c r="B270" s="48"/>
      <c r="C270" s="49"/>
      <c r="D270" s="49"/>
      <c r="E270" s="50"/>
      <c r="F270" s="50"/>
      <c r="G270" s="65"/>
      <c r="H270" s="53"/>
      <c r="I270" s="53"/>
      <c r="J270" s="53"/>
      <c r="K270" s="63"/>
    </row>
    <row r="271" spans="2:11" ht="21.75" customHeight="1">
      <c r="B271" s="48"/>
      <c r="C271" s="49"/>
      <c r="D271" s="49"/>
      <c r="E271" s="50"/>
      <c r="F271" s="50"/>
      <c r="G271" s="66"/>
      <c r="H271" s="53"/>
      <c r="I271" s="53"/>
      <c r="J271" s="53"/>
      <c r="K271" s="63"/>
    </row>
    <row r="272" spans="2:11" ht="20.25">
      <c r="B272" s="48"/>
      <c r="C272" s="49"/>
      <c r="D272" s="49"/>
      <c r="E272" s="50"/>
      <c r="F272" s="50"/>
      <c r="G272" s="65"/>
      <c r="H272" s="53"/>
      <c r="I272" s="53"/>
      <c r="J272" s="53"/>
      <c r="K272" s="63"/>
    </row>
    <row r="273" spans="2:11" ht="20.25">
      <c r="B273" s="48"/>
      <c r="C273" s="49"/>
      <c r="D273" s="49"/>
      <c r="E273" s="50"/>
      <c r="F273" s="50"/>
      <c r="G273" s="56"/>
      <c r="H273" s="53"/>
      <c r="I273" s="53"/>
      <c r="J273" s="53"/>
      <c r="K273" s="63"/>
    </row>
    <row r="274" spans="2:11" ht="20.25">
      <c r="B274" s="48"/>
      <c r="C274" s="49"/>
      <c r="D274" s="49"/>
      <c r="E274" s="50"/>
      <c r="F274" s="50"/>
      <c r="G274" s="67"/>
      <c r="H274" s="53"/>
      <c r="I274" s="53"/>
      <c r="J274" s="53"/>
      <c r="K274" s="58"/>
    </row>
    <row r="275" spans="2:11" ht="20.25">
      <c r="B275" s="48"/>
      <c r="C275" s="49"/>
      <c r="D275" s="49"/>
      <c r="E275" s="68"/>
      <c r="F275" s="68"/>
      <c r="G275" s="69"/>
      <c r="H275" s="53"/>
      <c r="I275" s="53"/>
      <c r="J275" s="53"/>
      <c r="K275" s="63"/>
    </row>
    <row r="276" spans="2:11" ht="20.25">
      <c r="B276" s="48"/>
      <c r="C276" s="49"/>
      <c r="D276" s="49"/>
      <c r="E276" s="50"/>
      <c r="F276" s="50"/>
      <c r="G276" s="52"/>
      <c r="H276" s="53"/>
      <c r="I276" s="53"/>
      <c r="J276" s="53"/>
      <c r="K276" s="63"/>
    </row>
    <row r="277" spans="2:11" ht="20.25">
      <c r="B277" s="48"/>
      <c r="C277" s="49"/>
      <c r="D277" s="49"/>
      <c r="E277" s="50"/>
      <c r="F277" s="50"/>
      <c r="G277" s="56"/>
      <c r="H277" s="53"/>
      <c r="I277" s="53"/>
      <c r="J277" s="53"/>
      <c r="K277" s="63"/>
    </row>
    <row r="278" spans="2:11" ht="20.25">
      <c r="B278" s="48"/>
      <c r="C278" s="49"/>
      <c r="D278" s="49"/>
      <c r="E278" s="50"/>
      <c r="F278" s="50"/>
      <c r="G278" s="67"/>
      <c r="H278" s="53"/>
      <c r="I278" s="53"/>
      <c r="J278" s="53"/>
      <c r="K278" s="70"/>
    </row>
    <row r="279" spans="2:11" ht="20.25">
      <c r="B279" s="48"/>
      <c r="C279" s="49"/>
      <c r="D279" s="49"/>
      <c r="E279" s="68"/>
      <c r="F279" s="68"/>
      <c r="G279" s="69"/>
      <c r="H279" s="53"/>
      <c r="I279" s="53"/>
      <c r="J279" s="53"/>
      <c r="K279" s="63"/>
    </row>
    <row r="280" spans="2:11" ht="20.25">
      <c r="B280" s="48"/>
      <c r="C280" s="49"/>
      <c r="D280" s="49"/>
      <c r="E280" s="50"/>
      <c r="F280" s="50"/>
      <c r="G280" s="52"/>
      <c r="H280" s="53"/>
      <c r="I280" s="53"/>
      <c r="J280" s="53"/>
      <c r="K280" s="63"/>
    </row>
    <row r="281" spans="2:11" ht="20.25">
      <c r="B281" s="48"/>
      <c r="C281" s="49"/>
      <c r="D281" s="49"/>
      <c r="E281" s="50"/>
      <c r="F281" s="50"/>
      <c r="G281" s="52"/>
      <c r="H281" s="53"/>
      <c r="I281" s="53"/>
      <c r="J281" s="53"/>
      <c r="K281" s="63"/>
    </row>
    <row r="282" spans="2:11" ht="20.25">
      <c r="B282" s="48"/>
      <c r="C282" s="49"/>
      <c r="D282" s="49"/>
      <c r="E282" s="50"/>
      <c r="F282" s="50"/>
      <c r="G282" s="52"/>
      <c r="H282" s="53"/>
      <c r="I282" s="53"/>
      <c r="J282" s="53"/>
      <c r="K282" s="63"/>
    </row>
    <row r="283" spans="2:11" ht="20.25">
      <c r="B283" s="48"/>
      <c r="C283" s="49"/>
      <c r="D283" s="49"/>
      <c r="E283" s="50"/>
      <c r="F283" s="50"/>
      <c r="G283" s="52"/>
      <c r="H283" s="53"/>
      <c r="I283" s="53"/>
      <c r="J283" s="53"/>
      <c r="K283" s="63"/>
    </row>
    <row r="284" spans="2:11" ht="20.25">
      <c r="B284" s="48"/>
      <c r="C284" s="49"/>
      <c r="D284" s="49"/>
      <c r="E284" s="50"/>
      <c r="F284" s="50"/>
      <c r="G284" s="52"/>
      <c r="H284" s="53"/>
      <c r="I284" s="53"/>
      <c r="J284" s="53"/>
      <c r="K284" s="63"/>
    </row>
    <row r="285" spans="2:11" ht="20.25">
      <c r="B285" s="48"/>
      <c r="C285" s="49"/>
      <c r="D285" s="49"/>
      <c r="E285" s="50"/>
      <c r="F285" s="50"/>
      <c r="G285" s="52"/>
      <c r="H285" s="53"/>
      <c r="I285" s="53"/>
      <c r="J285" s="53"/>
      <c r="K285" s="63"/>
    </row>
    <row r="286" spans="2:11" ht="20.25">
      <c r="B286" s="48"/>
      <c r="C286" s="49"/>
      <c r="D286" s="49"/>
      <c r="E286" s="50"/>
      <c r="F286" s="50"/>
      <c r="G286" s="52"/>
      <c r="H286" s="53"/>
      <c r="I286" s="53"/>
      <c r="J286" s="53"/>
      <c r="K286" s="63"/>
    </row>
    <row r="287" spans="2:11" ht="20.25">
      <c r="B287" s="48"/>
      <c r="C287" s="49"/>
      <c r="D287" s="49"/>
      <c r="E287" s="50"/>
      <c r="F287" s="50"/>
      <c r="G287" s="52"/>
      <c r="H287" s="53"/>
      <c r="I287" s="53"/>
      <c r="J287" s="53"/>
      <c r="K287" s="63"/>
    </row>
    <row r="288" spans="2:11" ht="20.25">
      <c r="B288" s="48"/>
      <c r="C288" s="49"/>
      <c r="D288" s="49"/>
      <c r="E288" s="50"/>
      <c r="F288" s="50"/>
      <c r="G288" s="56"/>
      <c r="H288" s="53"/>
      <c r="I288" s="53"/>
      <c r="J288" s="53"/>
      <c r="K288" s="63"/>
    </row>
    <row r="289" spans="2:11" ht="20.25">
      <c r="B289" s="48"/>
      <c r="C289" s="49"/>
      <c r="D289" s="49"/>
      <c r="E289" s="50"/>
      <c r="F289" s="50"/>
      <c r="G289" s="67"/>
      <c r="H289" s="53"/>
      <c r="I289" s="53"/>
      <c r="J289" s="53"/>
      <c r="K289" s="70"/>
    </row>
    <row r="290" spans="2:11" ht="20.25">
      <c r="B290" s="48"/>
      <c r="C290" s="49"/>
      <c r="D290" s="49"/>
      <c r="E290" s="71"/>
      <c r="F290" s="71"/>
      <c r="G290" s="69"/>
      <c r="H290" s="53"/>
      <c r="I290" s="53"/>
      <c r="J290" s="53"/>
      <c r="K290" s="63"/>
    </row>
    <row r="291" spans="2:11" ht="20.25">
      <c r="B291" s="48"/>
      <c r="C291" s="49"/>
      <c r="D291" s="49"/>
      <c r="E291" s="50"/>
      <c r="F291" s="50"/>
      <c r="G291" s="52"/>
      <c r="H291" s="53"/>
      <c r="I291" s="53"/>
      <c r="J291" s="53"/>
      <c r="K291" s="63"/>
    </row>
    <row r="292" spans="2:11" ht="20.25">
      <c r="B292" s="48"/>
      <c r="C292" s="49"/>
      <c r="D292" s="49"/>
      <c r="E292" s="50"/>
      <c r="F292" s="50"/>
      <c r="G292" s="52"/>
      <c r="H292" s="53"/>
      <c r="I292" s="53"/>
      <c r="J292" s="53"/>
      <c r="K292" s="63"/>
    </row>
  </sheetData>
  <sheetProtection/>
  <mergeCells count="12">
    <mergeCell ref="C229:G229"/>
    <mergeCell ref="C234:K234"/>
    <mergeCell ref="C237:H237"/>
    <mergeCell ref="B238:E238"/>
    <mergeCell ref="E239:J240"/>
    <mergeCell ref="B242:E242"/>
    <mergeCell ref="B1:K1"/>
    <mergeCell ref="D2:D6"/>
    <mergeCell ref="H2:K2"/>
    <mergeCell ref="H3:K3"/>
    <mergeCell ref="H4:K4"/>
    <mergeCell ref="B7:K7"/>
  </mergeCells>
  <printOptions/>
  <pageMargins left="0.52" right="0.3" top="0.45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БЦ04</cp:lastModifiedBy>
  <cp:lastPrinted>2017-05-03T14:36:11Z</cp:lastPrinted>
  <dcterms:created xsi:type="dcterms:W3CDTF">2014-01-17T10:52:16Z</dcterms:created>
  <dcterms:modified xsi:type="dcterms:W3CDTF">2017-05-05T08:18:32Z</dcterms:modified>
  <cp:category/>
  <cp:version/>
  <cp:contentType/>
  <cp:contentStatus/>
</cp:coreProperties>
</file>